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8_{E6656A6F-576B-483D-BC6E-C7151A0CD2D5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ARALIK" sheetId="1" r:id="rId1"/>
    <sheet name="OCAK ESKİ" sheetId="3" r:id="rId2"/>
    <sheet name="Sayfa1" sheetId="10" r:id="rId3"/>
    <sheet name="OCAK2021" sheetId="9" r:id="rId4"/>
    <sheet name="Sayfa2" sheetId="11" r:id="rId5"/>
  </sheets>
  <definedNames>
    <definedName name="_xlnm.Print_Area" localSheetId="3">OCAK2021!$A$1:$X$8</definedName>
    <definedName name="_xlnm.Print_Area" localSheetId="4">Sayfa2!$A$1:$D$15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8" i="9" l="1"/>
  <c r="T8" i="9"/>
  <c r="R8" i="9"/>
  <c r="M8" i="9"/>
  <c r="N8" i="9"/>
  <c r="C8" i="9"/>
  <c r="H3" i="9" l="1"/>
  <c r="D3" i="9"/>
  <c r="I3" i="9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C15" i="11"/>
  <c r="D15" i="11"/>
  <c r="E3" i="9" l="1"/>
  <c r="P3" i="9" l="1"/>
  <c r="O3" i="9"/>
  <c r="Q3" i="9" s="1"/>
  <c r="S3" i="9" s="1"/>
  <c r="K3" i="9"/>
  <c r="L3" i="9" s="1"/>
  <c r="P8" i="9" l="1"/>
  <c r="O8" i="9"/>
  <c r="L8" i="9"/>
  <c r="U3" i="9"/>
  <c r="X3" i="9" s="1"/>
  <c r="Q8" i="9" l="1"/>
  <c r="A6" i="9"/>
  <c r="A7" i="9" s="1"/>
  <c r="S8" i="9" l="1"/>
  <c r="A4" i="9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U8" i="9" l="1"/>
  <c r="V8" i="9"/>
  <c r="X8" i="9" l="1"/>
  <c r="C17" i="1" l="1"/>
  <c r="E17" i="1" s="1"/>
  <c r="C15" i="3"/>
  <c r="E15" i="3" s="1"/>
  <c r="G17" i="1" l="1"/>
  <c r="I17" i="1"/>
  <c r="G15" i="3"/>
  <c r="I15" i="3"/>
  <c r="J17" i="1" l="1"/>
  <c r="K17" i="1" s="1"/>
  <c r="N17" i="1"/>
  <c r="O17" i="1"/>
  <c r="N15" i="3"/>
  <c r="O15" i="3"/>
  <c r="J15" i="3"/>
  <c r="K15" i="3" s="1"/>
  <c r="T16" i="3"/>
  <c r="C14" i="3"/>
  <c r="I14" i="3" s="1"/>
  <c r="C13" i="3"/>
  <c r="G13" i="3" s="1"/>
  <c r="C12" i="3"/>
  <c r="I12" i="3" s="1"/>
  <c r="C11" i="3"/>
  <c r="G11" i="3" s="1"/>
  <c r="C10" i="3"/>
  <c r="I10" i="3" s="1"/>
  <c r="C9" i="3"/>
  <c r="I9" i="3" s="1"/>
  <c r="C8" i="3"/>
  <c r="G8" i="3" s="1"/>
  <c r="C7" i="3"/>
  <c r="I7" i="3" s="1"/>
  <c r="C6" i="3"/>
  <c r="G6" i="3" s="1"/>
  <c r="C5" i="3"/>
  <c r="I5" i="3" s="1"/>
  <c r="C4" i="3"/>
  <c r="G4" i="3" s="1"/>
  <c r="C3" i="3"/>
  <c r="I3" i="3" s="1"/>
  <c r="Q17" i="1" l="1"/>
  <c r="S17" i="1" s="1"/>
  <c r="Q15" i="3"/>
  <c r="S15" i="3" s="1"/>
  <c r="U15" i="3" s="1"/>
  <c r="E4" i="3"/>
  <c r="E6" i="3"/>
  <c r="E8" i="3"/>
  <c r="E11" i="3"/>
  <c r="E13" i="3"/>
  <c r="I4" i="3"/>
  <c r="N4" i="3" s="1"/>
  <c r="I6" i="3"/>
  <c r="N6" i="3" s="1"/>
  <c r="I8" i="3"/>
  <c r="N8" i="3" s="1"/>
  <c r="I11" i="3"/>
  <c r="N11" i="3" s="1"/>
  <c r="I13" i="3"/>
  <c r="N13" i="3" s="1"/>
  <c r="O3" i="3"/>
  <c r="N3" i="3"/>
  <c r="J3" i="3"/>
  <c r="K3" i="3" s="1"/>
  <c r="O5" i="3"/>
  <c r="N5" i="3"/>
  <c r="J5" i="3"/>
  <c r="K5" i="3" s="1"/>
  <c r="N7" i="3"/>
  <c r="J7" i="3"/>
  <c r="K7" i="3" s="1"/>
  <c r="N9" i="3"/>
  <c r="J9" i="3"/>
  <c r="K9" i="3" s="1"/>
  <c r="O10" i="3"/>
  <c r="N10" i="3"/>
  <c r="J10" i="3"/>
  <c r="K10" i="3" s="1"/>
  <c r="O12" i="3"/>
  <c r="N12" i="3"/>
  <c r="J12" i="3"/>
  <c r="K12" i="3" s="1"/>
  <c r="O14" i="3"/>
  <c r="N14" i="3"/>
  <c r="J14" i="3"/>
  <c r="K14" i="3" s="1"/>
  <c r="G5" i="3"/>
  <c r="O6" i="3"/>
  <c r="Q6" i="3" s="1"/>
  <c r="G7" i="3"/>
  <c r="G9" i="3"/>
  <c r="G10" i="3"/>
  <c r="G12" i="3"/>
  <c r="G14" i="3"/>
  <c r="G3" i="3"/>
  <c r="E3" i="3"/>
  <c r="E5" i="3"/>
  <c r="J6" i="3"/>
  <c r="K6" i="3" s="1"/>
  <c r="E7" i="3"/>
  <c r="J8" i="3"/>
  <c r="K8" i="3" s="1"/>
  <c r="E9" i="3"/>
  <c r="E10" i="3"/>
  <c r="J11" i="3"/>
  <c r="K11" i="3" s="1"/>
  <c r="E12" i="3"/>
  <c r="E14" i="3"/>
  <c r="S6" i="3" l="1"/>
  <c r="U6" i="3" s="1"/>
  <c r="J13" i="3"/>
  <c r="K13" i="3" s="1"/>
  <c r="O4" i="3"/>
  <c r="Q4" i="3" s="1"/>
  <c r="J4" i="3"/>
  <c r="K4" i="3" s="1"/>
  <c r="S4" i="3" s="1"/>
  <c r="U4" i="3" s="1"/>
  <c r="O13" i="3"/>
  <c r="Q13" i="3" s="1"/>
  <c r="S13" i="3" s="1"/>
  <c r="U13" i="3" s="1"/>
  <c r="O11" i="3"/>
  <c r="Q11" i="3" s="1"/>
  <c r="S11" i="3" s="1"/>
  <c r="U11" i="3" s="1"/>
  <c r="O8" i="3"/>
  <c r="Q8" i="3" s="1"/>
  <c r="S8" i="3" s="1"/>
  <c r="U8" i="3" s="1"/>
  <c r="Q3" i="3"/>
  <c r="S3" i="3" s="1"/>
  <c r="U3" i="3" s="1"/>
  <c r="S9" i="3"/>
  <c r="U9" i="3" s="1"/>
  <c r="S7" i="3"/>
  <c r="U7" i="3" s="1"/>
  <c r="Q14" i="3"/>
  <c r="S14" i="3" s="1"/>
  <c r="U14" i="3" s="1"/>
  <c r="Q12" i="3"/>
  <c r="S12" i="3" s="1"/>
  <c r="U12" i="3" s="1"/>
  <c r="Q10" i="3"/>
  <c r="S10" i="3" s="1"/>
  <c r="U10" i="3" s="1"/>
  <c r="Q5" i="3"/>
  <c r="S5" i="3" s="1"/>
  <c r="U5" i="3" l="1"/>
  <c r="S16" i="3"/>
  <c r="U16" i="3"/>
  <c r="T18" i="1"/>
  <c r="C16" i="1"/>
  <c r="I16" i="1" s="1"/>
  <c r="C15" i="1"/>
  <c r="G15" i="1" s="1"/>
  <c r="C14" i="1"/>
  <c r="I14" i="1" s="1"/>
  <c r="C13" i="1"/>
  <c r="G13" i="1" s="1"/>
  <c r="C12" i="1"/>
  <c r="C11" i="1"/>
  <c r="G11" i="1" s="1"/>
  <c r="C10" i="1"/>
  <c r="I10" i="1" s="1"/>
  <c r="C9" i="1"/>
  <c r="G9" i="1" s="1"/>
  <c r="C8" i="1"/>
  <c r="I8" i="1" s="1"/>
  <c r="C7" i="1"/>
  <c r="G7" i="1" s="1"/>
  <c r="C6" i="1"/>
  <c r="I6" i="1" s="1"/>
  <c r="C5" i="1"/>
  <c r="G5" i="1" s="1"/>
  <c r="C4" i="1"/>
  <c r="I4" i="1" s="1"/>
  <c r="C3" i="1"/>
  <c r="G3" i="1" s="1"/>
  <c r="I3" i="1" l="1"/>
  <c r="N3" i="1" s="1"/>
  <c r="E3" i="1"/>
  <c r="I11" i="1"/>
  <c r="N11" i="1" s="1"/>
  <c r="E15" i="1"/>
  <c r="E7" i="1"/>
  <c r="E11" i="1"/>
  <c r="I7" i="1"/>
  <c r="N7" i="1" s="1"/>
  <c r="I12" i="1"/>
  <c r="O12" i="1" s="1"/>
  <c r="E12" i="1"/>
  <c r="E13" i="1"/>
  <c r="E5" i="1"/>
  <c r="E9" i="1"/>
  <c r="I5" i="1"/>
  <c r="N5" i="1" s="1"/>
  <c r="I9" i="1"/>
  <c r="N9" i="1" s="1"/>
  <c r="I13" i="1"/>
  <c r="N13" i="1" s="1"/>
  <c r="O16" i="1"/>
  <c r="N16" i="1"/>
  <c r="J16" i="1"/>
  <c r="K16" i="1" s="1"/>
  <c r="O4" i="1"/>
  <c r="N4" i="1"/>
  <c r="J4" i="1"/>
  <c r="K4" i="1" s="1"/>
  <c r="O6" i="1"/>
  <c r="N6" i="1"/>
  <c r="J6" i="1"/>
  <c r="K6" i="1" s="1"/>
  <c r="N8" i="1"/>
  <c r="J8" i="1"/>
  <c r="K8" i="1" s="1"/>
  <c r="N10" i="1"/>
  <c r="J10" i="1"/>
  <c r="K10" i="1" s="1"/>
  <c r="O14" i="1"/>
  <c r="N14" i="1"/>
  <c r="J14" i="1"/>
  <c r="K14" i="1" s="1"/>
  <c r="O3" i="1"/>
  <c r="Q3" i="1" s="1"/>
  <c r="G4" i="1"/>
  <c r="G6" i="1"/>
  <c r="G8" i="1"/>
  <c r="G10" i="1"/>
  <c r="O11" i="1"/>
  <c r="Q11" i="1" s="1"/>
  <c r="G12" i="1"/>
  <c r="G14" i="1"/>
  <c r="I15" i="1"/>
  <c r="G16" i="1"/>
  <c r="J3" i="1"/>
  <c r="K3" i="1" s="1"/>
  <c r="E4" i="1"/>
  <c r="J5" i="1"/>
  <c r="K5" i="1" s="1"/>
  <c r="E6" i="1"/>
  <c r="E8" i="1"/>
  <c r="E10" i="1"/>
  <c r="E14" i="1"/>
  <c r="E16" i="1"/>
  <c r="J7" i="1" l="1"/>
  <c r="K7" i="1" s="1"/>
  <c r="J11" i="1"/>
  <c r="K11" i="1" s="1"/>
  <c r="Q16" i="1"/>
  <c r="J12" i="1"/>
  <c r="K12" i="1" s="1"/>
  <c r="O7" i="1"/>
  <c r="Q7" i="1" s="1"/>
  <c r="S7" i="1" s="1"/>
  <c r="U7" i="1" s="1"/>
  <c r="N12" i="1"/>
  <c r="Q12" i="1" s="1"/>
  <c r="S12" i="1" s="1"/>
  <c r="U12" i="1" s="1"/>
  <c r="S8" i="1"/>
  <c r="U8" i="1" s="1"/>
  <c r="O9" i="1"/>
  <c r="Q9" i="1" s="1"/>
  <c r="S3" i="1"/>
  <c r="U3" i="1" s="1"/>
  <c r="S10" i="1"/>
  <c r="U10" i="1" s="1"/>
  <c r="J9" i="1"/>
  <c r="K9" i="1" s="1"/>
  <c r="J13" i="1"/>
  <c r="K13" i="1" s="1"/>
  <c r="O13" i="1"/>
  <c r="Q13" i="1" s="1"/>
  <c r="O5" i="1"/>
  <c r="Q5" i="1" s="1"/>
  <c r="S5" i="1" s="1"/>
  <c r="U5" i="1" s="1"/>
  <c r="S11" i="1"/>
  <c r="U11" i="1" s="1"/>
  <c r="S16" i="1"/>
  <c r="U16" i="1" s="1"/>
  <c r="Q14" i="1"/>
  <c r="S14" i="1" s="1"/>
  <c r="U14" i="1" s="1"/>
  <c r="Q6" i="1"/>
  <c r="S6" i="1" s="1"/>
  <c r="Q4" i="1"/>
  <c r="S4" i="1" s="1"/>
  <c r="N15" i="1"/>
  <c r="J15" i="1"/>
  <c r="K15" i="1" s="1"/>
  <c r="O15" i="1"/>
  <c r="S13" i="1" l="1"/>
  <c r="S9" i="1"/>
  <c r="U9" i="1" s="1"/>
  <c r="U13" i="1"/>
  <c r="U4" i="1"/>
  <c r="Q15" i="1"/>
  <c r="S15" i="1" s="1"/>
  <c r="U15" i="1" l="1"/>
  <c r="U18" i="1" s="1"/>
  <c r="S18" i="1"/>
</calcChain>
</file>

<file path=xl/sharedStrings.xml><?xml version="1.0" encoding="utf-8"?>
<sst xmlns="http://schemas.openxmlformats.org/spreadsheetml/2006/main" count="134" uniqueCount="83">
  <si>
    <t>BODRO</t>
  </si>
  <si>
    <t>ADI VE SOYADI</t>
  </si>
  <si>
    <t>MAAŞ</t>
  </si>
  <si>
    <t>GÜNLÜK ÜCRET</t>
  </si>
  <si>
    <t>ÇALIŞTIĞI GÜN</t>
  </si>
  <si>
    <t>GÜNLÜK TOPLAM</t>
  </si>
  <si>
    <t>GELMEDİĞİ GÜN</t>
  </si>
  <si>
    <t>GÜNLÜK KESİNTİ</t>
  </si>
  <si>
    <t>GELMEDİĞİ SAAT</t>
  </si>
  <si>
    <t>SAATLİK ÜCRETİ</t>
  </si>
  <si>
    <t>SAATLİK KESİNTİ</t>
  </si>
  <si>
    <t>KESİNTİLER TOPLAMI</t>
  </si>
  <si>
    <t>NORMAL MESAİ</t>
  </si>
  <si>
    <t>PAZAR MESAİ</t>
  </si>
  <si>
    <t>NORMALMESAİ SAATLİK ÜCRETİ</t>
  </si>
  <si>
    <t>PAZAR MESAİ ÜCRETİ</t>
  </si>
  <si>
    <t>PRİM</t>
  </si>
  <si>
    <t>MESAİ ÜCRETİ</t>
  </si>
  <si>
    <t>AVANS</t>
  </si>
  <si>
    <t>KALAN</t>
  </si>
  <si>
    <t xml:space="preserve">BODRODA GÖRÜNEN </t>
  </si>
  <si>
    <t>ELDEN ÖDENECEK</t>
  </si>
  <si>
    <t>ERDEM DURAK</t>
  </si>
  <si>
    <t>ABDULKERİM</t>
  </si>
  <si>
    <t>İSMAİL ASLAN</t>
  </si>
  <si>
    <t xml:space="preserve">NAME AY </t>
  </si>
  <si>
    <t>AKİL EL HÜSEYİN</t>
  </si>
  <si>
    <t>MURAT ŞEN</t>
  </si>
  <si>
    <t>Ö. FATİH ÇORAPCI</t>
  </si>
  <si>
    <t>A. DÜNDAR</t>
  </si>
  <si>
    <t>ÖZDEN HAŞSATICI</t>
  </si>
  <si>
    <t>TANER KABAKCI</t>
  </si>
  <si>
    <t>SERPİL KOYUNCU</t>
  </si>
  <si>
    <t>CEMAL DEDE</t>
  </si>
  <si>
    <t>CEMAL 2</t>
  </si>
  <si>
    <t>ARALIK</t>
  </si>
  <si>
    <t>YAHYA EL HÜSEYİN</t>
  </si>
  <si>
    <t>5,5</t>
  </si>
  <si>
    <t>HALİME KESKİN</t>
  </si>
  <si>
    <t>OCAK</t>
  </si>
  <si>
    <t>0</t>
  </si>
  <si>
    <t>NORMAL MESAİ SAATLİK ÜCRETİ</t>
  </si>
  <si>
    <t>SAAT ÜCRETİ</t>
  </si>
  <si>
    <t>TOPLAM MESAİ ÜCRETİ</t>
  </si>
  <si>
    <t>İLAVE ÜCRET TOPLAMI</t>
  </si>
  <si>
    <t>GÜN</t>
  </si>
  <si>
    <t>NORMAL MESAİ ÜCRETİ</t>
  </si>
  <si>
    <t>SAAT KESİNTİ</t>
  </si>
  <si>
    <t>KESİNTİ TOPLAMI</t>
  </si>
  <si>
    <t>BANKA YATACAK TUTAR</t>
  </si>
  <si>
    <t>Sıra No</t>
  </si>
  <si>
    <t>KESİNTİ AVANS İCRA</t>
  </si>
  <si>
    <t>BODRO NET ÜCRET</t>
  </si>
  <si>
    <t>İsmail ASLAN (s)</t>
  </si>
  <si>
    <t>Ali GÜLER (s)</t>
  </si>
  <si>
    <t>Akil El HÜSEYİN</t>
  </si>
  <si>
    <t>Yahya El HÜSEYİN</t>
  </si>
  <si>
    <t>Abdülkerim MASE</t>
  </si>
  <si>
    <t>Ömer ÖZDEMİR</t>
  </si>
  <si>
    <t>MÜZEYYEN YILMAZ</t>
  </si>
  <si>
    <t>Sedat KAYAN (s)</t>
  </si>
  <si>
    <t>Cemal EL-MUHAMMET</t>
  </si>
  <si>
    <t>Cemal KUVARA</t>
  </si>
  <si>
    <t>Furkan ASLAN</t>
  </si>
  <si>
    <t>PERSONEL
MAAŞ LİSTESİ</t>
  </si>
  <si>
    <t xml:space="preserve">BANU ÖZTUNA </t>
  </si>
  <si>
    <t>CEMAL KUVARA</t>
  </si>
  <si>
    <t>CEMAL EL-MUHAMMED</t>
  </si>
  <si>
    <t>ABDÜLKERİM MASE</t>
  </si>
  <si>
    <t>AKİL El HÜSEYİN</t>
  </si>
  <si>
    <t>YAHYA El HÜSEYİN</t>
  </si>
  <si>
    <t>MUSTAFA KARTAL(S)</t>
  </si>
  <si>
    <t>İSMAİL ASLAN(S)</t>
  </si>
  <si>
    <t>EMİNE KARTLAR(s)</t>
  </si>
  <si>
    <t>ABDÜLLATİF</t>
  </si>
  <si>
    <t>EK</t>
  </si>
  <si>
    <t>FATMA GÜÇLÜ</t>
  </si>
  <si>
    <t>HAMZA İSA</t>
  </si>
  <si>
    <t>EMİNE KARTLAR(S)</t>
  </si>
  <si>
    <t>HÜSEYİN EL SİBAHİ</t>
  </si>
  <si>
    <t>2021 MAAŞ</t>
  </si>
  <si>
    <t>2022 MAAŞ</t>
  </si>
  <si>
    <t>OCAK 2022 MAAŞ ÇİZELGESİ RESMİ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</si>
</sst>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T_L"/>
    <numFmt numFmtId="165" formatCode="#,##0\ &quot;TL&quot;"/>
    <numFmt numFmtId="166" formatCode="#,##0.00\ _T_L;[Red]#,##0.00\ _T_L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0"/>
      <color indexed="8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10"/>
      <color theme="1"/>
      <name val="Calibri"/>
      <family val="2"/>
      <charset val="162"/>
      <scheme val="minor"/>
    </font>
    <font>
      <b/>
      <sz val="10"/>
      <color indexed="8"/>
      <name val="Calibri"/>
      <family val="2"/>
      <charset val="162"/>
    </font>
    <font>
      <b/>
      <sz val="11"/>
      <color rgb="FF3F3F3F"/>
      <name val="Calibri"/>
      <family val="2"/>
      <charset val="16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charset val="162"/>
      <scheme val="minor"/>
    </font>
    <font>
      <b/>
      <sz val="28"/>
      <color theme="1"/>
      <name val="Calibri"/>
      <family val="2"/>
      <charset val="162"/>
      <scheme val="minor"/>
    </font>
    <font>
      <sz val="30"/>
      <color theme="1"/>
      <name val="Arial Black"/>
      <family val="2"/>
      <charset val="162"/>
    </font>
    <font>
      <sz val="30"/>
      <color theme="1"/>
      <name val="Calibri"/>
      <family val="2"/>
      <scheme val="minor"/>
    </font>
    <font>
      <b/>
      <sz val="20"/>
      <color rgb="FF3F3F3F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24"/>
      <color theme="1"/>
      <name val="Calibri"/>
      <family val="2"/>
      <scheme val="minor"/>
    </font>
    <font>
      <b/>
      <sz val="24"/>
      <color rgb="FF3F3F3F"/>
      <name val="Calibri"/>
      <family val="2"/>
      <scheme val="minor"/>
    </font>
    <font>
      <b/>
      <sz val="2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9" fillId="6" borderId="13" applyNumberFormat="0" applyAlignment="0" applyProtection="0"/>
  </cellStyleXfs>
  <cellXfs count="104">
    <xf numFmtId="0" fontId="0" fillId="0" borderId="0" xfId="0"/>
    <xf numFmtId="0" fontId="3" fillId="0" borderId="0" xfId="0" applyFont="1"/>
    <xf numFmtId="2" fontId="3" fillId="0" borderId="0" xfId="0" applyNumberFormat="1" applyFont="1"/>
    <xf numFmtId="1" fontId="4" fillId="0" borderId="0" xfId="0" applyNumberFormat="1" applyFont="1"/>
    <xf numFmtId="164" fontId="4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 vertical="distributed"/>
    </xf>
    <xf numFmtId="165" fontId="2" fillId="0" borderId="3" xfId="0" applyNumberFormat="1" applyFont="1" applyFill="1" applyBorder="1" applyAlignment="1">
      <alignment horizontal="right" vertical="center"/>
    </xf>
    <xf numFmtId="2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166" fontId="2" fillId="0" borderId="5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/>
    <xf numFmtId="2" fontId="1" fillId="0" borderId="0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164" fontId="2" fillId="0" borderId="4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1" fillId="0" borderId="0" xfId="0" applyFont="1" applyFill="1"/>
    <xf numFmtId="2" fontId="1" fillId="0" borderId="0" xfId="0" applyNumberFormat="1" applyFont="1" applyFill="1" applyBorder="1"/>
    <xf numFmtId="164" fontId="1" fillId="0" borderId="0" xfId="0" applyNumberFormat="1" applyFont="1" applyFill="1"/>
    <xf numFmtId="2" fontId="1" fillId="0" borderId="0" xfId="0" applyNumberFormat="1" applyFont="1" applyFill="1"/>
    <xf numFmtId="164" fontId="6" fillId="0" borderId="12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6" fontId="2" fillId="2" borderId="3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3" borderId="5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distributed"/>
    </xf>
    <xf numFmtId="2" fontId="8" fillId="0" borderId="1" xfId="0" applyNumberFormat="1" applyFont="1" applyBorder="1" applyAlignment="1">
      <alignment horizontal="center" vertical="distributed"/>
    </xf>
    <xf numFmtId="164" fontId="8" fillId="0" borderId="1" xfId="0" applyNumberFormat="1" applyFont="1" applyBorder="1" applyAlignment="1">
      <alignment horizontal="center" vertical="distributed"/>
    </xf>
    <xf numFmtId="0" fontId="8" fillId="0" borderId="2" xfId="0" applyFont="1" applyBorder="1" applyAlignment="1">
      <alignment horizontal="center" vertical="distributed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0" fillId="0" borderId="0" xfId="0" applyNumberFormat="1"/>
    <xf numFmtId="4" fontId="10" fillId="0" borderId="0" xfId="0" applyNumberFormat="1" applyFont="1"/>
    <xf numFmtId="4" fontId="11" fillId="5" borderId="13" xfId="1" applyNumberFormat="1" applyFont="1" applyFill="1" applyAlignment="1">
      <alignment horizontal="center" vertical="center" wrapText="1" shrinkToFit="1"/>
    </xf>
    <xf numFmtId="4" fontId="11" fillId="5" borderId="3" xfId="0" applyNumberFormat="1" applyFont="1" applyFill="1" applyBorder="1"/>
    <xf numFmtId="4" fontId="11" fillId="0" borderId="0" xfId="0" applyNumberFormat="1" applyFont="1"/>
    <xf numFmtId="4" fontId="11" fillId="5" borderId="13" xfId="1" applyNumberFormat="1" applyFont="1" applyFill="1"/>
    <xf numFmtId="4" fontId="12" fillId="5" borderId="14" xfId="1" applyNumberFormat="1" applyFont="1" applyFill="1" applyBorder="1"/>
    <xf numFmtId="4" fontId="12" fillId="0" borderId="0" xfId="0" applyNumberFormat="1" applyFont="1"/>
    <xf numFmtId="4" fontId="15" fillId="6" borderId="13" xfId="1" applyNumberFormat="1" applyFont="1" applyAlignment="1">
      <alignment horizontal="center" vertical="center" wrapText="1" shrinkToFit="1"/>
    </xf>
    <xf numFmtId="4" fontId="15" fillId="6" borderId="13" xfId="1" applyNumberFormat="1" applyFont="1" applyAlignment="1">
      <alignment horizontal="center" vertical="center"/>
    </xf>
    <xf numFmtId="4" fontId="15" fillId="6" borderId="13" xfId="1" applyNumberFormat="1" applyFont="1" applyAlignment="1">
      <alignment horizontal="center" vertical="center" wrapText="1"/>
    </xf>
    <xf numFmtId="4" fontId="15" fillId="6" borderId="13" xfId="1" applyNumberFormat="1" applyFont="1" applyAlignment="1">
      <alignment vertical="center"/>
    </xf>
    <xf numFmtId="4" fontId="15" fillId="6" borderId="13" xfId="1" applyNumberFormat="1" applyFont="1" applyAlignment="1">
      <alignment horizontal="center" vertical="center" textRotation="90" wrapText="1"/>
    </xf>
    <xf numFmtId="4" fontId="16" fillId="0" borderId="0" xfId="0" applyNumberFormat="1" applyFont="1"/>
    <xf numFmtId="0" fontId="17" fillId="0" borderId="0" xfId="0" applyFont="1"/>
    <xf numFmtId="4" fontId="18" fillId="6" borderId="3" xfId="1" applyNumberFormat="1" applyFont="1" applyBorder="1" applyAlignment="1">
      <alignment horizontal="center" vertical="center" wrapText="1" shrinkToFit="1"/>
    </xf>
    <xf numFmtId="4" fontId="18" fillId="6" borderId="3" xfId="1" applyNumberFormat="1" applyFont="1" applyBorder="1" applyAlignment="1">
      <alignment horizontal="center" vertical="center"/>
    </xf>
    <xf numFmtId="0" fontId="17" fillId="0" borderId="3" xfId="0" applyFont="1" applyBorder="1"/>
    <xf numFmtId="4" fontId="17" fillId="5" borderId="3" xfId="1" applyNumberFormat="1" applyFont="1" applyFill="1" applyBorder="1" applyAlignment="1">
      <alignment horizontal="center" vertical="center" wrapText="1" shrinkToFit="1"/>
    </xf>
    <xf numFmtId="4" fontId="17" fillId="5" borderId="3" xfId="1" applyNumberFormat="1" applyFont="1" applyFill="1" applyBorder="1" applyAlignment="1">
      <alignment vertical="center"/>
    </xf>
    <xf numFmtId="4" fontId="17" fillId="5" borderId="3" xfId="1" applyNumberFormat="1" applyFont="1" applyFill="1" applyBorder="1" applyAlignment="1">
      <alignment horizontal="right" vertical="center"/>
    </xf>
    <xf numFmtId="4" fontId="17" fillId="5" borderId="3" xfId="1" applyNumberFormat="1" applyFont="1" applyFill="1" applyBorder="1"/>
    <xf numFmtId="4" fontId="17" fillId="5" borderId="3" xfId="0" applyNumberFormat="1" applyFont="1" applyFill="1" applyBorder="1"/>
    <xf numFmtId="4" fontId="11" fillId="5" borderId="13" xfId="1" applyNumberFormat="1" applyFont="1" applyFill="1" applyAlignment="1">
      <alignment horizontal="right" vertical="center"/>
    </xf>
    <xf numFmtId="4" fontId="19" fillId="5" borderId="3" xfId="0" applyNumberFormat="1" applyFont="1" applyFill="1" applyBorder="1" applyAlignment="1">
      <alignment horizontal="left" vertical="center"/>
    </xf>
    <xf numFmtId="4" fontId="19" fillId="5" borderId="13" xfId="1" applyNumberFormat="1" applyFont="1" applyFill="1" applyAlignment="1">
      <alignment horizontal="left" vertical="center"/>
    </xf>
    <xf numFmtId="4" fontId="19" fillId="5" borderId="13" xfId="1" applyNumberFormat="1" applyFont="1" applyFill="1"/>
    <xf numFmtId="4" fontId="11" fillId="0" borderId="0" xfId="0" applyNumberFormat="1" applyFont="1" applyAlignment="1">
      <alignment horizontal="left" vertical="center"/>
    </xf>
    <xf numFmtId="4" fontId="11" fillId="5" borderId="13" xfId="1" applyNumberFormat="1" applyFont="1" applyFill="1" applyAlignment="1">
      <alignment horizontal="left" vertical="center"/>
    </xf>
    <xf numFmtId="4" fontId="11" fillId="5" borderId="20" xfId="1" applyNumberFormat="1" applyFont="1" applyFill="1" applyBorder="1" applyAlignment="1">
      <alignment horizontal="center" vertical="center" wrapText="1" shrinkToFit="1"/>
    </xf>
    <xf numFmtId="4" fontId="11" fillId="5" borderId="21" xfId="1" applyNumberFormat="1" applyFont="1" applyFill="1" applyBorder="1"/>
    <xf numFmtId="0" fontId="4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4" fontId="13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4" fontId="12" fillId="5" borderId="15" xfId="1" applyNumberFormat="1" applyFont="1" applyFill="1" applyBorder="1" applyAlignment="1">
      <alignment horizontal="center"/>
    </xf>
    <xf numFmtId="4" fontId="12" fillId="5" borderId="16" xfId="1" applyNumberFormat="1" applyFont="1" applyFill="1" applyBorder="1" applyAlignment="1">
      <alignment horizontal="center"/>
    </xf>
    <xf numFmtId="4" fontId="12" fillId="5" borderId="17" xfId="1" applyNumberFormat="1" applyFont="1" applyFill="1" applyBorder="1" applyAlignment="1">
      <alignment horizontal="center"/>
    </xf>
    <xf numFmtId="4" fontId="12" fillId="5" borderId="18" xfId="1" applyNumberFormat="1" applyFont="1" applyFill="1" applyBorder="1" applyAlignment="1">
      <alignment horizontal="center"/>
    </xf>
    <xf numFmtId="4" fontId="12" fillId="5" borderId="19" xfId="1" applyNumberFormat="1" applyFont="1" applyFill="1" applyBorder="1" applyAlignment="1">
      <alignment horizontal="center"/>
    </xf>
  </cellXfs>
  <cellStyles count="2">
    <cellStyle name="Çıkış" xfId="1" builtinId="2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zoomScaleNormal="100" workbookViewId="0">
      <selection activeCell="H6" sqref="H6"/>
    </sheetView>
  </sheetViews>
  <sheetFormatPr defaultRowHeight="15" x14ac:dyDescent="0.25"/>
  <cols>
    <col min="1" max="1" width="17.7109375" customWidth="1"/>
    <col min="3" max="3" width="8.42578125" customWidth="1"/>
    <col min="4" max="4" width="6.140625" customWidth="1"/>
    <col min="6" max="6" width="5.85546875" customWidth="1"/>
    <col min="8" max="8" width="6.7109375" customWidth="1"/>
    <col min="10" max="10" width="7.85546875" customWidth="1"/>
    <col min="11" max="11" width="9.85546875" bestFit="1" customWidth="1"/>
    <col min="12" max="12" width="6" customWidth="1"/>
    <col min="13" max="13" width="7.28515625" customWidth="1"/>
    <col min="17" max="18" width="7.85546875" customWidth="1"/>
    <col min="19" max="19" width="11.42578125" bestFit="1" customWidth="1"/>
    <col min="20" max="20" width="12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94" t="s">
        <v>35</v>
      </c>
      <c r="I1" s="94"/>
      <c r="J1" s="3">
        <v>2019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31.5" customHeight="1" x14ac:dyDescent="0.25">
      <c r="A2" s="52" t="s">
        <v>1</v>
      </c>
      <c r="B2" s="53" t="s">
        <v>2</v>
      </c>
      <c r="C2" s="54" t="s">
        <v>3</v>
      </c>
      <c r="D2" s="54" t="s">
        <v>4</v>
      </c>
      <c r="E2" s="54" t="s">
        <v>5</v>
      </c>
      <c r="F2" s="54" t="s">
        <v>6</v>
      </c>
      <c r="G2" s="55" t="s">
        <v>7</v>
      </c>
      <c r="H2" s="54" t="s">
        <v>8</v>
      </c>
      <c r="I2" s="54" t="s">
        <v>9</v>
      </c>
      <c r="J2" s="56" t="s">
        <v>10</v>
      </c>
      <c r="K2" s="56" t="s">
        <v>11</v>
      </c>
      <c r="L2" s="54" t="s">
        <v>12</v>
      </c>
      <c r="M2" s="54" t="s">
        <v>13</v>
      </c>
      <c r="N2" s="55" t="s">
        <v>41</v>
      </c>
      <c r="O2" s="55" t="s">
        <v>15</v>
      </c>
      <c r="P2" s="54" t="s">
        <v>16</v>
      </c>
      <c r="Q2" s="55" t="s">
        <v>17</v>
      </c>
      <c r="R2" s="54" t="s">
        <v>18</v>
      </c>
      <c r="S2" s="54" t="s">
        <v>19</v>
      </c>
      <c r="T2" s="54" t="s">
        <v>20</v>
      </c>
      <c r="U2" s="57" t="s">
        <v>21</v>
      </c>
    </row>
    <row r="3" spans="1:21" ht="20.100000000000001" customHeight="1" x14ac:dyDescent="0.25">
      <c r="A3" s="26" t="s">
        <v>22</v>
      </c>
      <c r="B3" s="8">
        <v>2250</v>
      </c>
      <c r="C3" s="9">
        <f t="shared" ref="C3:C16" si="0">B3/30</f>
        <v>75</v>
      </c>
      <c r="D3" s="10">
        <v>30</v>
      </c>
      <c r="E3" s="8">
        <f t="shared" ref="E3:E16" si="1">C3*D3</f>
        <v>2250</v>
      </c>
      <c r="F3" s="10">
        <v>0</v>
      </c>
      <c r="G3" s="9">
        <f t="shared" ref="G3:G10" si="2">C3*F3</f>
        <v>0</v>
      </c>
      <c r="H3" s="10">
        <v>0</v>
      </c>
      <c r="I3" s="9">
        <f t="shared" ref="I3:I16" si="3">C3/10</f>
        <v>7.5</v>
      </c>
      <c r="J3" s="11">
        <f>I3*100/100</f>
        <v>7.5</v>
      </c>
      <c r="K3" s="11">
        <f>H3*J3</f>
        <v>0</v>
      </c>
      <c r="L3" s="10">
        <v>0</v>
      </c>
      <c r="M3" s="10">
        <v>0</v>
      </c>
      <c r="N3" s="9">
        <f t="shared" ref="N3:N16" si="4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76</v>
      </c>
      <c r="S3" s="11">
        <f t="shared" ref="S3:S16" si="5">E3-G3-K3+P3-R3+Q3</f>
        <v>2174</v>
      </c>
      <c r="T3" s="48">
        <v>1944.9</v>
      </c>
      <c r="U3" s="24">
        <f t="shared" ref="U3:U16" si="6">S3-T3</f>
        <v>229.09999999999991</v>
      </c>
    </row>
    <row r="4" spans="1:21" ht="20.100000000000001" customHeight="1" x14ac:dyDescent="0.25">
      <c r="A4" s="26" t="s">
        <v>23</v>
      </c>
      <c r="B4" s="8">
        <v>2500</v>
      </c>
      <c r="C4" s="9">
        <f t="shared" si="0"/>
        <v>83.333333333333329</v>
      </c>
      <c r="D4" s="10">
        <v>30</v>
      </c>
      <c r="E4" s="8">
        <f t="shared" si="1"/>
        <v>2500</v>
      </c>
      <c r="F4" s="10">
        <v>0</v>
      </c>
      <c r="G4" s="9">
        <f t="shared" si="2"/>
        <v>0</v>
      </c>
      <c r="H4" s="10">
        <v>0</v>
      </c>
      <c r="I4" s="9">
        <f t="shared" si="3"/>
        <v>8.3333333333333321</v>
      </c>
      <c r="J4" s="11">
        <f>I4*100/100</f>
        <v>8.3333333333333321</v>
      </c>
      <c r="K4" s="11">
        <f t="shared" ref="K4:K16" si="7">H4*J4</f>
        <v>0</v>
      </c>
      <c r="L4" s="10">
        <v>1.4</v>
      </c>
      <c r="M4" s="10">
        <v>0</v>
      </c>
      <c r="N4" s="9">
        <f t="shared" si="4"/>
        <v>17.499999999999996</v>
      </c>
      <c r="O4" s="9">
        <f>I4*M4*200/100</f>
        <v>0</v>
      </c>
      <c r="P4" s="12">
        <v>0</v>
      </c>
      <c r="Q4" s="9">
        <f>N4+O4</f>
        <v>17.499999999999996</v>
      </c>
      <c r="R4" s="10">
        <v>0</v>
      </c>
      <c r="S4" s="11">
        <f t="shared" si="5"/>
        <v>2517.5</v>
      </c>
      <c r="T4" s="48">
        <v>2116.84</v>
      </c>
      <c r="U4" s="24">
        <f t="shared" si="6"/>
        <v>400.65999999999985</v>
      </c>
    </row>
    <row r="5" spans="1:21" ht="20.100000000000001" customHeight="1" x14ac:dyDescent="0.25">
      <c r="A5" s="26" t="s">
        <v>24</v>
      </c>
      <c r="B5" s="8">
        <v>2155</v>
      </c>
      <c r="C5" s="9">
        <f t="shared" si="0"/>
        <v>71.833333333333329</v>
      </c>
      <c r="D5" s="10">
        <v>30</v>
      </c>
      <c r="E5" s="8">
        <f t="shared" si="1"/>
        <v>2155</v>
      </c>
      <c r="F5" s="10">
        <v>0</v>
      </c>
      <c r="G5" s="9">
        <f t="shared" si="2"/>
        <v>0</v>
      </c>
      <c r="H5" s="32" t="s">
        <v>37</v>
      </c>
      <c r="I5" s="9">
        <f>C5/10</f>
        <v>7.1833333333333327</v>
      </c>
      <c r="J5" s="11">
        <f>I5*100/100</f>
        <v>7.1833333333333327</v>
      </c>
      <c r="K5" s="11">
        <f>H5*J5</f>
        <v>39.508333333333333</v>
      </c>
      <c r="L5" s="10">
        <v>1.4</v>
      </c>
      <c r="M5" s="10">
        <v>0</v>
      </c>
      <c r="N5" s="9">
        <f t="shared" si="4"/>
        <v>15.084999999999997</v>
      </c>
      <c r="O5" s="9">
        <f>I5*M5*200/100</f>
        <v>0</v>
      </c>
      <c r="P5" s="12">
        <v>0</v>
      </c>
      <c r="Q5" s="9">
        <f>N5+O5</f>
        <v>15.084999999999997</v>
      </c>
      <c r="R5" s="10">
        <v>0</v>
      </c>
      <c r="S5" s="11">
        <f t="shared" si="5"/>
        <v>2130.5766666666668</v>
      </c>
      <c r="T5" s="48">
        <v>2046.49</v>
      </c>
      <c r="U5" s="24">
        <f t="shared" si="6"/>
        <v>84.086666666666815</v>
      </c>
    </row>
    <row r="6" spans="1:21" ht="20.100000000000001" customHeight="1" x14ac:dyDescent="0.25">
      <c r="A6" s="26" t="s">
        <v>25</v>
      </c>
      <c r="B6" s="8">
        <v>2000</v>
      </c>
      <c r="C6" s="9">
        <f t="shared" si="0"/>
        <v>66.666666666666671</v>
      </c>
      <c r="D6" s="10">
        <v>23</v>
      </c>
      <c r="E6" s="8">
        <f t="shared" si="1"/>
        <v>1533.3333333333335</v>
      </c>
      <c r="F6" s="10">
        <v>7</v>
      </c>
      <c r="G6" s="9">
        <f t="shared" si="2"/>
        <v>466.66666666666669</v>
      </c>
      <c r="H6" s="10">
        <v>0</v>
      </c>
      <c r="I6" s="9">
        <f>C6/10</f>
        <v>6.666666666666667</v>
      </c>
      <c r="J6" s="11">
        <f>I6*100/100</f>
        <v>6.6666666666666679</v>
      </c>
      <c r="K6" s="11">
        <f>H6*J6</f>
        <v>0</v>
      </c>
      <c r="L6" s="10">
        <v>0</v>
      </c>
      <c r="M6" s="10">
        <v>0</v>
      </c>
      <c r="N6" s="9">
        <f t="shared" si="4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49">
        <f t="shared" si="5"/>
        <v>1066.6666666666667</v>
      </c>
      <c r="T6" s="11">
        <v>0</v>
      </c>
      <c r="U6" s="24">
        <v>0</v>
      </c>
    </row>
    <row r="7" spans="1:21" ht="20.100000000000001" customHeight="1" x14ac:dyDescent="0.25">
      <c r="A7" s="26" t="s">
        <v>26</v>
      </c>
      <c r="B7" s="8">
        <v>2000</v>
      </c>
      <c r="C7" s="9">
        <f t="shared" si="0"/>
        <v>66.666666666666671</v>
      </c>
      <c r="D7" s="10">
        <v>30</v>
      </c>
      <c r="E7" s="8">
        <f t="shared" si="1"/>
        <v>2000.0000000000002</v>
      </c>
      <c r="F7" s="10">
        <v>0</v>
      </c>
      <c r="G7" s="9">
        <f t="shared" si="2"/>
        <v>0</v>
      </c>
      <c r="H7" s="10">
        <v>6.45</v>
      </c>
      <c r="I7" s="9">
        <f>C7/10</f>
        <v>6.666666666666667</v>
      </c>
      <c r="J7" s="11">
        <f>I7*100/100</f>
        <v>6.6666666666666679</v>
      </c>
      <c r="K7" s="11">
        <f>H7*J7</f>
        <v>43.000000000000007</v>
      </c>
      <c r="L7" s="10">
        <v>1.4</v>
      </c>
      <c r="M7" s="10">
        <v>0</v>
      </c>
      <c r="N7" s="9">
        <f t="shared" si="4"/>
        <v>14</v>
      </c>
      <c r="O7" s="9">
        <f>I7*M7*200/100</f>
        <v>0</v>
      </c>
      <c r="P7" s="12">
        <v>0</v>
      </c>
      <c r="Q7" s="9">
        <f>N7+O7</f>
        <v>14</v>
      </c>
      <c r="R7" s="10">
        <v>0</v>
      </c>
      <c r="S7" s="11">
        <f t="shared" si="5"/>
        <v>1971.0000000000002</v>
      </c>
      <c r="T7" s="11">
        <v>0</v>
      </c>
      <c r="U7" s="24">
        <f t="shared" si="6"/>
        <v>1971.0000000000002</v>
      </c>
    </row>
    <row r="8" spans="1:21" ht="20.100000000000001" customHeight="1" x14ac:dyDescent="0.25">
      <c r="A8" s="26" t="s">
        <v>27</v>
      </c>
      <c r="B8" s="8">
        <v>2250</v>
      </c>
      <c r="C8" s="9">
        <f t="shared" si="0"/>
        <v>75</v>
      </c>
      <c r="D8" s="10">
        <v>30</v>
      </c>
      <c r="E8" s="8">
        <f t="shared" si="1"/>
        <v>2250</v>
      </c>
      <c r="F8" s="10">
        <v>0</v>
      </c>
      <c r="G8" s="9">
        <f t="shared" si="2"/>
        <v>0</v>
      </c>
      <c r="H8" s="10">
        <v>0</v>
      </c>
      <c r="I8" s="9">
        <f t="shared" si="3"/>
        <v>7.5</v>
      </c>
      <c r="J8" s="11">
        <f t="shared" ref="J8:J16" si="8">I8*100/100</f>
        <v>7.5</v>
      </c>
      <c r="K8" s="11">
        <f t="shared" si="7"/>
        <v>0</v>
      </c>
      <c r="L8" s="10">
        <v>0</v>
      </c>
      <c r="M8" s="10">
        <v>0</v>
      </c>
      <c r="N8" s="9">
        <f t="shared" si="4"/>
        <v>0</v>
      </c>
      <c r="O8" s="9">
        <v>0</v>
      </c>
      <c r="P8" s="12">
        <v>0</v>
      </c>
      <c r="Q8" s="9">
        <v>0</v>
      </c>
      <c r="R8" s="10">
        <v>0</v>
      </c>
      <c r="S8" s="11">
        <f t="shared" si="5"/>
        <v>2250</v>
      </c>
      <c r="T8" s="48">
        <v>2020.9</v>
      </c>
      <c r="U8" s="24">
        <f t="shared" si="6"/>
        <v>229.09999999999991</v>
      </c>
    </row>
    <row r="9" spans="1:21" ht="20.100000000000001" customHeight="1" x14ac:dyDescent="0.25">
      <c r="A9" s="26" t="s">
        <v>28</v>
      </c>
      <c r="B9" s="8">
        <v>2020</v>
      </c>
      <c r="C9" s="9">
        <f t="shared" si="0"/>
        <v>67.333333333333329</v>
      </c>
      <c r="D9" s="10">
        <v>30</v>
      </c>
      <c r="E9" s="8">
        <f t="shared" si="1"/>
        <v>2019.9999999999998</v>
      </c>
      <c r="F9" s="10">
        <v>1</v>
      </c>
      <c r="G9" s="9">
        <f t="shared" si="2"/>
        <v>67.333333333333329</v>
      </c>
      <c r="H9" s="10">
        <v>8.32</v>
      </c>
      <c r="I9" s="9">
        <f t="shared" si="3"/>
        <v>6.7333333333333325</v>
      </c>
      <c r="J9" s="11">
        <f t="shared" si="8"/>
        <v>6.7333333333333325</v>
      </c>
      <c r="K9" s="11">
        <f t="shared" si="7"/>
        <v>56.021333333333331</v>
      </c>
      <c r="L9" s="10">
        <v>0</v>
      </c>
      <c r="M9" s="10">
        <v>0</v>
      </c>
      <c r="N9" s="9">
        <f t="shared" si="4"/>
        <v>0</v>
      </c>
      <c r="O9" s="9">
        <f t="shared" ref="O9:O16" si="9">I9*M9*200/100</f>
        <v>0</v>
      </c>
      <c r="P9" s="12">
        <v>0</v>
      </c>
      <c r="Q9" s="9">
        <f t="shared" ref="Q9:Q16" si="10">N9+O9</f>
        <v>0</v>
      </c>
      <c r="R9" s="10">
        <v>76</v>
      </c>
      <c r="S9" s="11">
        <f t="shared" si="5"/>
        <v>1820.6453333333332</v>
      </c>
      <c r="T9" s="48">
        <v>1944.9</v>
      </c>
      <c r="U9" s="24">
        <f t="shared" si="6"/>
        <v>-124.25466666666694</v>
      </c>
    </row>
    <row r="10" spans="1:21" ht="20.100000000000001" customHeight="1" x14ac:dyDescent="0.25">
      <c r="A10" s="26" t="s">
        <v>29</v>
      </c>
      <c r="B10" s="8">
        <v>2500</v>
      </c>
      <c r="C10" s="9">
        <f t="shared" si="0"/>
        <v>83.333333333333329</v>
      </c>
      <c r="D10" s="10">
        <v>30</v>
      </c>
      <c r="E10" s="8">
        <f t="shared" si="1"/>
        <v>2500</v>
      </c>
      <c r="F10" s="10">
        <v>0</v>
      </c>
      <c r="G10" s="9">
        <f t="shared" si="2"/>
        <v>0</v>
      </c>
      <c r="H10" s="10">
        <v>0</v>
      </c>
      <c r="I10" s="9">
        <f t="shared" si="3"/>
        <v>8.3333333333333321</v>
      </c>
      <c r="J10" s="11">
        <f t="shared" si="8"/>
        <v>8.3333333333333321</v>
      </c>
      <c r="K10" s="11">
        <f t="shared" si="7"/>
        <v>0</v>
      </c>
      <c r="L10" s="10">
        <v>0</v>
      </c>
      <c r="M10" s="10">
        <v>0</v>
      </c>
      <c r="N10" s="9">
        <f t="shared" si="4"/>
        <v>0</v>
      </c>
      <c r="O10" s="9">
        <v>0</v>
      </c>
      <c r="P10" s="12">
        <v>0</v>
      </c>
      <c r="Q10" s="9">
        <v>0</v>
      </c>
      <c r="R10" s="10">
        <v>76</v>
      </c>
      <c r="S10" s="11">
        <f t="shared" si="5"/>
        <v>2424</v>
      </c>
      <c r="T10" s="48">
        <v>1944.9</v>
      </c>
      <c r="U10" s="24">
        <f t="shared" si="6"/>
        <v>479.09999999999991</v>
      </c>
    </row>
    <row r="11" spans="1:21" ht="20.100000000000001" customHeight="1" x14ac:dyDescent="0.25">
      <c r="A11" s="41" t="s">
        <v>30</v>
      </c>
      <c r="B11" s="42">
        <v>2020</v>
      </c>
      <c r="C11" s="43">
        <f t="shared" si="0"/>
        <v>67.333333333333329</v>
      </c>
      <c r="D11" s="44">
        <v>22</v>
      </c>
      <c r="E11" s="42">
        <f t="shared" si="1"/>
        <v>1481.3333333333333</v>
      </c>
      <c r="F11" s="44">
        <v>2</v>
      </c>
      <c r="G11" s="43">
        <f t="shared" ref="G11:G17" si="11">C11*F11</f>
        <v>134.66666666666666</v>
      </c>
      <c r="H11" s="44">
        <v>0</v>
      </c>
      <c r="I11" s="43">
        <f t="shared" si="3"/>
        <v>6.7333333333333325</v>
      </c>
      <c r="J11" s="45">
        <f t="shared" si="8"/>
        <v>6.7333333333333325</v>
      </c>
      <c r="K11" s="45">
        <f t="shared" si="7"/>
        <v>0</v>
      </c>
      <c r="L11" s="44">
        <v>1.4</v>
      </c>
      <c r="M11" s="44">
        <v>0</v>
      </c>
      <c r="N11" s="43">
        <f>I11*L11*150/100</f>
        <v>14.139999999999995</v>
      </c>
      <c r="O11" s="43">
        <f t="shared" si="9"/>
        <v>0</v>
      </c>
      <c r="P11" s="46">
        <v>0</v>
      </c>
      <c r="Q11" s="43">
        <f t="shared" si="10"/>
        <v>14.139999999999995</v>
      </c>
      <c r="R11" s="44">
        <v>51</v>
      </c>
      <c r="S11" s="45">
        <f t="shared" si="5"/>
        <v>1309.8066666666666</v>
      </c>
      <c r="T11" s="45">
        <v>1360.23</v>
      </c>
      <c r="U11" s="47">
        <f t="shared" si="6"/>
        <v>-50.423333333333403</v>
      </c>
    </row>
    <row r="12" spans="1:21" ht="20.100000000000001" customHeight="1" x14ac:dyDescent="0.25">
      <c r="A12" s="27" t="s">
        <v>31</v>
      </c>
      <c r="B12" s="13">
        <v>2155</v>
      </c>
      <c r="C12" s="14">
        <f t="shared" si="0"/>
        <v>71.833333333333329</v>
      </c>
      <c r="D12" s="15">
        <v>30</v>
      </c>
      <c r="E12" s="8">
        <f>C12*D12</f>
        <v>2155</v>
      </c>
      <c r="F12" s="15">
        <v>2</v>
      </c>
      <c r="G12" s="9">
        <f t="shared" si="11"/>
        <v>143.66666666666666</v>
      </c>
      <c r="H12" s="15">
        <v>1</v>
      </c>
      <c r="I12" s="14">
        <f t="shared" si="3"/>
        <v>7.1833333333333327</v>
      </c>
      <c r="J12" s="11">
        <f t="shared" si="8"/>
        <v>7.1833333333333327</v>
      </c>
      <c r="K12" s="11">
        <f t="shared" si="7"/>
        <v>7.1833333333333327</v>
      </c>
      <c r="L12" s="15">
        <v>0</v>
      </c>
      <c r="M12" s="15">
        <v>0</v>
      </c>
      <c r="N12" s="9">
        <f t="shared" si="4"/>
        <v>0</v>
      </c>
      <c r="O12" s="14">
        <f t="shared" si="9"/>
        <v>0</v>
      </c>
      <c r="P12" s="16">
        <v>0</v>
      </c>
      <c r="Q12" s="9">
        <f t="shared" si="10"/>
        <v>0</v>
      </c>
      <c r="R12" s="15">
        <v>496.26</v>
      </c>
      <c r="S12" s="11">
        <f t="shared" si="5"/>
        <v>1507.8899999999999</v>
      </c>
      <c r="T12" s="48">
        <v>1299.76</v>
      </c>
      <c r="U12" s="24">
        <f t="shared" si="6"/>
        <v>208.12999999999988</v>
      </c>
    </row>
    <row r="13" spans="1:21" ht="20.100000000000001" customHeight="1" x14ac:dyDescent="0.25">
      <c r="A13" s="27" t="s">
        <v>32</v>
      </c>
      <c r="B13" s="13">
        <v>2020</v>
      </c>
      <c r="C13" s="14">
        <f t="shared" si="0"/>
        <v>67.333333333333329</v>
      </c>
      <c r="D13" s="15">
        <v>30</v>
      </c>
      <c r="E13" s="8">
        <f t="shared" si="1"/>
        <v>2019.9999999999998</v>
      </c>
      <c r="F13" s="15">
        <v>2</v>
      </c>
      <c r="G13" s="9">
        <f t="shared" si="11"/>
        <v>134.66666666666666</v>
      </c>
      <c r="H13" s="15">
        <v>0</v>
      </c>
      <c r="I13" s="14">
        <f t="shared" si="3"/>
        <v>6.7333333333333325</v>
      </c>
      <c r="J13" s="11">
        <f t="shared" si="8"/>
        <v>6.7333333333333325</v>
      </c>
      <c r="K13" s="11">
        <f t="shared" si="7"/>
        <v>0</v>
      </c>
      <c r="L13" s="15">
        <v>0</v>
      </c>
      <c r="M13" s="15">
        <v>0</v>
      </c>
      <c r="N13" s="9">
        <f t="shared" si="4"/>
        <v>0</v>
      </c>
      <c r="O13" s="14">
        <f t="shared" si="9"/>
        <v>0</v>
      </c>
      <c r="P13" s="16">
        <v>0</v>
      </c>
      <c r="Q13" s="9">
        <f t="shared" si="10"/>
        <v>0</v>
      </c>
      <c r="R13" s="15">
        <v>562.23</v>
      </c>
      <c r="S13" s="11">
        <f>E13-G13-K13+P13-R13+Q13</f>
        <v>1323.103333333333</v>
      </c>
      <c r="T13" s="48">
        <v>1458.68</v>
      </c>
      <c r="U13" s="24">
        <f t="shared" si="6"/>
        <v>-135.57666666666705</v>
      </c>
    </row>
    <row r="14" spans="1:21" ht="20.100000000000001" customHeight="1" x14ac:dyDescent="0.25">
      <c r="A14" s="27" t="s">
        <v>33</v>
      </c>
      <c r="B14" s="13">
        <v>1600</v>
      </c>
      <c r="C14" s="14">
        <f t="shared" si="0"/>
        <v>53.333333333333336</v>
      </c>
      <c r="D14" s="15">
        <v>30</v>
      </c>
      <c r="E14" s="13">
        <f t="shared" si="1"/>
        <v>1600</v>
      </c>
      <c r="F14" s="15">
        <v>0</v>
      </c>
      <c r="G14" s="14">
        <f t="shared" si="11"/>
        <v>0</v>
      </c>
      <c r="H14" s="15">
        <v>0</v>
      </c>
      <c r="I14" s="14">
        <f t="shared" si="3"/>
        <v>5.3333333333333339</v>
      </c>
      <c r="J14" s="11">
        <f t="shared" si="8"/>
        <v>5.3333333333333339</v>
      </c>
      <c r="K14" s="17">
        <f t="shared" si="7"/>
        <v>0</v>
      </c>
      <c r="L14" s="15">
        <v>1.4</v>
      </c>
      <c r="M14" s="15">
        <v>0</v>
      </c>
      <c r="N14" s="14">
        <f t="shared" si="4"/>
        <v>11.2</v>
      </c>
      <c r="O14" s="14">
        <f t="shared" si="9"/>
        <v>0</v>
      </c>
      <c r="P14" s="16">
        <v>0</v>
      </c>
      <c r="Q14" s="14">
        <f t="shared" si="10"/>
        <v>11.2</v>
      </c>
      <c r="R14" s="15">
        <v>0</v>
      </c>
      <c r="S14" s="11">
        <f t="shared" si="5"/>
        <v>1611.2</v>
      </c>
      <c r="T14" s="17">
        <v>0</v>
      </c>
      <c r="U14" s="24">
        <f t="shared" si="6"/>
        <v>1611.2</v>
      </c>
    </row>
    <row r="15" spans="1:21" ht="20.100000000000001" customHeight="1" x14ac:dyDescent="0.25">
      <c r="A15" s="27" t="s">
        <v>34</v>
      </c>
      <c r="B15" s="13">
        <v>1750</v>
      </c>
      <c r="C15" s="14">
        <f t="shared" si="0"/>
        <v>58.333333333333336</v>
      </c>
      <c r="D15" s="15">
        <v>30</v>
      </c>
      <c r="E15" s="13">
        <f t="shared" si="1"/>
        <v>1750</v>
      </c>
      <c r="F15" s="15">
        <v>0</v>
      </c>
      <c r="G15" s="14">
        <f t="shared" si="11"/>
        <v>0</v>
      </c>
      <c r="H15" s="15">
        <v>0</v>
      </c>
      <c r="I15" s="14">
        <f t="shared" si="3"/>
        <v>5.8333333333333339</v>
      </c>
      <c r="J15" s="11">
        <f t="shared" si="8"/>
        <v>5.8333333333333339</v>
      </c>
      <c r="K15" s="17">
        <f t="shared" si="7"/>
        <v>0</v>
      </c>
      <c r="L15" s="15">
        <v>1.4</v>
      </c>
      <c r="M15" s="15">
        <v>0</v>
      </c>
      <c r="N15" s="14">
        <f t="shared" si="4"/>
        <v>12.250000000000002</v>
      </c>
      <c r="O15" s="14">
        <f t="shared" si="9"/>
        <v>0</v>
      </c>
      <c r="P15" s="16">
        <v>0</v>
      </c>
      <c r="Q15" s="14">
        <f t="shared" si="10"/>
        <v>12.250000000000002</v>
      </c>
      <c r="R15" s="15">
        <v>0</v>
      </c>
      <c r="S15" s="11">
        <f t="shared" si="5"/>
        <v>1762.25</v>
      </c>
      <c r="T15" s="17">
        <v>0</v>
      </c>
      <c r="U15" s="24">
        <f t="shared" si="6"/>
        <v>1762.25</v>
      </c>
    </row>
    <row r="16" spans="1:21" ht="20.100000000000001" customHeight="1" x14ac:dyDescent="0.25">
      <c r="A16" s="27" t="s">
        <v>36</v>
      </c>
      <c r="B16" s="13">
        <v>2020</v>
      </c>
      <c r="C16" s="14">
        <f t="shared" si="0"/>
        <v>67.333333333333329</v>
      </c>
      <c r="D16" s="15">
        <v>30</v>
      </c>
      <c r="E16" s="13">
        <f t="shared" si="1"/>
        <v>2019.9999999999998</v>
      </c>
      <c r="F16" s="15">
        <v>2</v>
      </c>
      <c r="G16" s="14">
        <f t="shared" si="11"/>
        <v>134.66666666666666</v>
      </c>
      <c r="H16" s="15">
        <v>20.04</v>
      </c>
      <c r="I16" s="14">
        <f t="shared" si="3"/>
        <v>6.7333333333333325</v>
      </c>
      <c r="J16" s="17">
        <f t="shared" si="8"/>
        <v>6.7333333333333325</v>
      </c>
      <c r="K16" s="17">
        <f t="shared" si="7"/>
        <v>134.93599999999998</v>
      </c>
      <c r="L16" s="15">
        <v>1.4</v>
      </c>
      <c r="M16" s="15">
        <v>0</v>
      </c>
      <c r="N16" s="14">
        <f t="shared" si="4"/>
        <v>14.139999999999995</v>
      </c>
      <c r="O16" s="14">
        <f t="shared" si="9"/>
        <v>0</v>
      </c>
      <c r="P16" s="16">
        <v>0</v>
      </c>
      <c r="Q16" s="14">
        <f t="shared" si="10"/>
        <v>14.139999999999995</v>
      </c>
      <c r="R16" s="15">
        <v>0</v>
      </c>
      <c r="S16" s="17">
        <f t="shared" si="5"/>
        <v>1764.5373333333332</v>
      </c>
      <c r="T16" s="50">
        <v>2027.1</v>
      </c>
      <c r="U16" s="33">
        <f t="shared" si="6"/>
        <v>-262.5626666666667</v>
      </c>
    </row>
    <row r="17" spans="1:21" ht="20.100000000000001" customHeight="1" x14ac:dyDescent="0.25">
      <c r="A17" s="51" t="s">
        <v>38</v>
      </c>
      <c r="B17" s="42">
        <v>2500</v>
      </c>
      <c r="C17" s="43">
        <f>B17/30</f>
        <v>83.333333333333329</v>
      </c>
      <c r="D17" s="44">
        <v>7</v>
      </c>
      <c r="E17" s="42">
        <f>C17*D17</f>
        <v>583.33333333333326</v>
      </c>
      <c r="F17" s="44">
        <v>0</v>
      </c>
      <c r="G17" s="43">
        <f t="shared" si="11"/>
        <v>0</v>
      </c>
      <c r="H17" s="44">
        <v>5.45</v>
      </c>
      <c r="I17" s="43">
        <f>C17/10</f>
        <v>8.3333333333333321</v>
      </c>
      <c r="J17" s="45">
        <f>I17*100/100</f>
        <v>8.3333333333333321</v>
      </c>
      <c r="K17" s="45">
        <f>H17*J17</f>
        <v>45.416666666666664</v>
      </c>
      <c r="L17" s="44">
        <v>0</v>
      </c>
      <c r="M17" s="44">
        <v>0</v>
      </c>
      <c r="N17" s="43">
        <f>I17*L17*150/100</f>
        <v>0</v>
      </c>
      <c r="O17" s="43">
        <f>I17*M17*200/100</f>
        <v>0</v>
      </c>
      <c r="P17" s="46">
        <v>0</v>
      </c>
      <c r="Q17" s="43">
        <f>N17+O17</f>
        <v>0</v>
      </c>
      <c r="R17" s="44">
        <v>0</v>
      </c>
      <c r="S17" s="45">
        <f>E17-G17-K17+P17-R17+Q17</f>
        <v>537.91666666666663</v>
      </c>
      <c r="T17" s="45">
        <v>0</v>
      </c>
      <c r="U17" s="45">
        <v>0</v>
      </c>
    </row>
    <row r="18" spans="1:21" ht="20.100000000000001" customHeight="1" thickBot="1" x14ac:dyDescent="0.3">
      <c r="A18" s="18"/>
      <c r="B18" s="19"/>
      <c r="C18" s="20"/>
      <c r="D18" s="20"/>
      <c r="E18" s="19"/>
      <c r="F18" s="19"/>
      <c r="G18" s="21"/>
      <c r="H18" s="19"/>
      <c r="I18" s="20"/>
      <c r="J18" s="22"/>
      <c r="K18" s="22"/>
      <c r="L18" s="20"/>
      <c r="M18" s="20"/>
      <c r="N18" s="23"/>
      <c r="O18" s="23"/>
      <c r="P18" s="20"/>
      <c r="Q18" s="23"/>
      <c r="R18" s="18"/>
      <c r="S18" s="28">
        <f>SUM(S3:S16)</f>
        <v>25633.175999999999</v>
      </c>
      <c r="T18" s="29">
        <f>SUM(T3:T16)</f>
        <v>18164.7</v>
      </c>
      <c r="U18" s="30">
        <f>SUM(U3:U16)</f>
        <v>6401.8093333333327</v>
      </c>
    </row>
  </sheetData>
  <mergeCells count="1">
    <mergeCell ref="H1:I1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6"/>
  <sheetViews>
    <sheetView workbookViewId="0">
      <selection activeCell="C3" sqref="C3"/>
    </sheetView>
  </sheetViews>
  <sheetFormatPr defaultRowHeight="15" x14ac:dyDescent="0.25"/>
  <cols>
    <col min="1" max="1" width="18" bestFit="1" customWidth="1"/>
    <col min="4" max="4" width="5.5703125" customWidth="1"/>
    <col min="6" max="6" width="5.7109375" customWidth="1"/>
    <col min="8" max="8" width="5.7109375" customWidth="1"/>
    <col min="11" max="11" width="9.85546875" bestFit="1" customWidth="1"/>
    <col min="12" max="12" width="6.28515625" customWidth="1"/>
    <col min="13" max="13" width="5.5703125" customWidth="1"/>
    <col min="18" max="18" width="6.7109375" customWidth="1"/>
    <col min="19" max="19" width="11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94" t="s">
        <v>39</v>
      </c>
      <c r="I1" s="94"/>
      <c r="J1" s="3">
        <v>2020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51" x14ac:dyDescent="0.25">
      <c r="A2" s="25" t="s">
        <v>1</v>
      </c>
      <c r="B2" s="5" t="s">
        <v>2</v>
      </c>
      <c r="C2" s="59" t="s">
        <v>3</v>
      </c>
      <c r="D2" s="6" t="s">
        <v>4</v>
      </c>
      <c r="E2" s="59" t="s">
        <v>5</v>
      </c>
      <c r="F2" s="6" t="s">
        <v>6</v>
      </c>
      <c r="G2" s="60" t="s">
        <v>7</v>
      </c>
      <c r="H2" s="6" t="s">
        <v>8</v>
      </c>
      <c r="I2" s="59" t="s">
        <v>9</v>
      </c>
      <c r="J2" s="61" t="s">
        <v>10</v>
      </c>
      <c r="K2" s="61" t="s">
        <v>11</v>
      </c>
      <c r="L2" s="6" t="s">
        <v>12</v>
      </c>
      <c r="M2" s="58" t="s">
        <v>13</v>
      </c>
      <c r="N2" s="7" t="s">
        <v>14</v>
      </c>
      <c r="O2" s="7" t="s">
        <v>15</v>
      </c>
      <c r="P2" s="6" t="s">
        <v>16</v>
      </c>
      <c r="Q2" s="60" t="s">
        <v>17</v>
      </c>
      <c r="R2" s="6" t="s">
        <v>18</v>
      </c>
      <c r="S2" s="58" t="s">
        <v>19</v>
      </c>
      <c r="T2" s="59" t="s">
        <v>20</v>
      </c>
      <c r="U2" s="62" t="s">
        <v>21</v>
      </c>
    </row>
    <row r="3" spans="1:21" ht="20.100000000000001" customHeight="1" x14ac:dyDescent="0.25">
      <c r="A3" s="26" t="s">
        <v>23</v>
      </c>
      <c r="B3" s="8">
        <v>2750</v>
      </c>
      <c r="C3" s="9">
        <f t="shared" ref="C3:C14" si="0">B3/30</f>
        <v>91.666666666666671</v>
      </c>
      <c r="D3" s="10">
        <v>30</v>
      </c>
      <c r="E3" s="8">
        <f t="shared" ref="E3:E14" si="1">C3*D3</f>
        <v>2750</v>
      </c>
      <c r="F3" s="10">
        <v>1</v>
      </c>
      <c r="G3" s="9">
        <f t="shared" ref="G3:G9" si="2">C3*F3</f>
        <v>91.666666666666671</v>
      </c>
      <c r="H3" s="10">
        <v>0</v>
      </c>
      <c r="I3" s="9">
        <f t="shared" ref="I3:I14" si="3">C3/10</f>
        <v>9.1666666666666679</v>
      </c>
      <c r="J3" s="11">
        <f>I3*100/100</f>
        <v>9.1666666666666679</v>
      </c>
      <c r="K3" s="11">
        <f t="shared" ref="K3:K14" si="4">H3*J3</f>
        <v>0</v>
      </c>
      <c r="L3" s="10">
        <v>0</v>
      </c>
      <c r="M3" s="10">
        <v>0</v>
      </c>
      <c r="N3" s="9">
        <f t="shared" ref="N3:N14" si="5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0</v>
      </c>
      <c r="S3" s="11">
        <f t="shared" ref="S3:S14" si="6">E3-G3-K3+P3-R3+Q3</f>
        <v>2658.3333333333335</v>
      </c>
      <c r="T3" s="11">
        <v>0</v>
      </c>
      <c r="U3" s="24">
        <f t="shared" ref="U3:U14" si="7">S3-T3</f>
        <v>2658.3333333333335</v>
      </c>
    </row>
    <row r="4" spans="1:21" ht="20.100000000000001" customHeight="1" x14ac:dyDescent="0.25">
      <c r="A4" s="26" t="s">
        <v>24</v>
      </c>
      <c r="B4" s="8">
        <v>2375</v>
      </c>
      <c r="C4" s="9">
        <f t="shared" si="0"/>
        <v>79.166666666666671</v>
      </c>
      <c r="D4" s="10">
        <v>30</v>
      </c>
      <c r="E4" s="8">
        <f t="shared" si="1"/>
        <v>2375</v>
      </c>
      <c r="F4" s="10">
        <v>0</v>
      </c>
      <c r="G4" s="9">
        <f t="shared" si="2"/>
        <v>0</v>
      </c>
      <c r="H4" s="32" t="s">
        <v>40</v>
      </c>
      <c r="I4" s="9">
        <f>C4/10</f>
        <v>7.916666666666667</v>
      </c>
      <c r="J4" s="11">
        <f>I4*100/100</f>
        <v>7.9166666666666679</v>
      </c>
      <c r="K4" s="11">
        <f>H4*J4</f>
        <v>0</v>
      </c>
      <c r="L4" s="10">
        <v>0</v>
      </c>
      <c r="M4" s="10">
        <v>0</v>
      </c>
      <c r="N4" s="9">
        <f t="shared" si="5"/>
        <v>0</v>
      </c>
      <c r="O4" s="9">
        <f>I4*M4*200/100</f>
        <v>0</v>
      </c>
      <c r="P4" s="12">
        <v>0</v>
      </c>
      <c r="Q4" s="9">
        <f>N4+O4</f>
        <v>0</v>
      </c>
      <c r="R4" s="10">
        <v>0</v>
      </c>
      <c r="S4" s="11">
        <f t="shared" si="6"/>
        <v>2375</v>
      </c>
      <c r="T4" s="11">
        <v>0</v>
      </c>
      <c r="U4" s="24">
        <f t="shared" si="7"/>
        <v>2375</v>
      </c>
    </row>
    <row r="5" spans="1:21" ht="20.100000000000001" customHeight="1" x14ac:dyDescent="0.25">
      <c r="A5" s="26" t="s">
        <v>25</v>
      </c>
      <c r="B5" s="8">
        <v>2300</v>
      </c>
      <c r="C5" s="9">
        <f t="shared" si="0"/>
        <v>76.666666666666671</v>
      </c>
      <c r="D5" s="10">
        <v>30</v>
      </c>
      <c r="E5" s="8">
        <f t="shared" si="1"/>
        <v>2300</v>
      </c>
      <c r="F5" s="10">
        <v>9</v>
      </c>
      <c r="G5" s="9">
        <f t="shared" si="2"/>
        <v>690</v>
      </c>
      <c r="H5" s="10">
        <v>0</v>
      </c>
      <c r="I5" s="9">
        <f>C5/10</f>
        <v>7.666666666666667</v>
      </c>
      <c r="J5" s="11">
        <f>I5*100/100</f>
        <v>7.6666666666666679</v>
      </c>
      <c r="K5" s="11">
        <f>H5*J5</f>
        <v>0</v>
      </c>
      <c r="L5" s="10">
        <v>0</v>
      </c>
      <c r="M5" s="10">
        <v>0</v>
      </c>
      <c r="N5" s="9">
        <f t="shared" si="5"/>
        <v>0</v>
      </c>
      <c r="O5" s="9">
        <f>I5*M5*200/100</f>
        <v>0</v>
      </c>
      <c r="P5" s="12">
        <v>0</v>
      </c>
      <c r="Q5" s="9">
        <f>N5+O5</f>
        <v>0</v>
      </c>
      <c r="R5" s="10">
        <v>0</v>
      </c>
      <c r="S5" s="11">
        <f t="shared" si="6"/>
        <v>1610</v>
      </c>
      <c r="T5" s="11">
        <v>0</v>
      </c>
      <c r="U5" s="24">
        <f t="shared" si="7"/>
        <v>1610</v>
      </c>
    </row>
    <row r="6" spans="1:21" ht="20.100000000000001" customHeight="1" x14ac:dyDescent="0.25">
      <c r="A6" s="26" t="s">
        <v>26</v>
      </c>
      <c r="B6" s="8">
        <v>2250</v>
      </c>
      <c r="C6" s="9">
        <f t="shared" si="0"/>
        <v>75</v>
      </c>
      <c r="D6" s="10">
        <v>30</v>
      </c>
      <c r="E6" s="8">
        <f t="shared" si="1"/>
        <v>2250</v>
      </c>
      <c r="F6" s="10">
        <v>0</v>
      </c>
      <c r="G6" s="9">
        <f t="shared" si="2"/>
        <v>0</v>
      </c>
      <c r="H6" s="10">
        <v>0</v>
      </c>
      <c r="I6" s="9">
        <f>C6/10</f>
        <v>7.5</v>
      </c>
      <c r="J6" s="11">
        <f>I6*100/100</f>
        <v>7.5</v>
      </c>
      <c r="K6" s="11">
        <f>H6*J6</f>
        <v>0</v>
      </c>
      <c r="L6" s="10">
        <v>0</v>
      </c>
      <c r="M6" s="10">
        <v>0</v>
      </c>
      <c r="N6" s="9">
        <f t="shared" si="5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11">
        <f t="shared" si="6"/>
        <v>2250</v>
      </c>
      <c r="T6" s="11">
        <v>0</v>
      </c>
      <c r="U6" s="24">
        <f t="shared" si="7"/>
        <v>2250</v>
      </c>
    </row>
    <row r="7" spans="1:21" ht="20.100000000000001" customHeight="1" x14ac:dyDescent="0.25">
      <c r="A7" s="26" t="s">
        <v>27</v>
      </c>
      <c r="B7" s="8">
        <v>2650</v>
      </c>
      <c r="C7" s="9">
        <f t="shared" si="0"/>
        <v>88.333333333333329</v>
      </c>
      <c r="D7" s="10">
        <v>30</v>
      </c>
      <c r="E7" s="8">
        <f t="shared" si="1"/>
        <v>2650</v>
      </c>
      <c r="F7" s="10">
        <v>1</v>
      </c>
      <c r="G7" s="9">
        <f t="shared" si="2"/>
        <v>88.333333333333329</v>
      </c>
      <c r="H7" s="10">
        <v>0</v>
      </c>
      <c r="I7" s="9">
        <f t="shared" si="3"/>
        <v>8.8333333333333321</v>
      </c>
      <c r="J7" s="11">
        <f t="shared" ref="J7:J14" si="8">I7*100/100</f>
        <v>8.8333333333333321</v>
      </c>
      <c r="K7" s="11">
        <f t="shared" si="4"/>
        <v>0</v>
      </c>
      <c r="L7" s="10">
        <v>0</v>
      </c>
      <c r="M7" s="10">
        <v>0</v>
      </c>
      <c r="N7" s="9">
        <f t="shared" si="5"/>
        <v>0</v>
      </c>
      <c r="O7" s="9">
        <v>0</v>
      </c>
      <c r="P7" s="12">
        <v>0</v>
      </c>
      <c r="Q7" s="9">
        <v>0</v>
      </c>
      <c r="R7" s="10">
        <v>0</v>
      </c>
      <c r="S7" s="11">
        <f t="shared" si="6"/>
        <v>2561.6666666666665</v>
      </c>
      <c r="T7" s="11">
        <v>0</v>
      </c>
      <c r="U7" s="24">
        <f t="shared" si="7"/>
        <v>2561.6666666666665</v>
      </c>
    </row>
    <row r="8" spans="1:21" ht="20.100000000000001" customHeight="1" x14ac:dyDescent="0.25">
      <c r="A8" s="26" t="s">
        <v>28</v>
      </c>
      <c r="B8" s="8">
        <v>2334</v>
      </c>
      <c r="C8" s="9">
        <f t="shared" si="0"/>
        <v>77.8</v>
      </c>
      <c r="D8" s="10">
        <v>30</v>
      </c>
      <c r="E8" s="8">
        <f t="shared" si="1"/>
        <v>2334</v>
      </c>
      <c r="F8" s="10">
        <v>2</v>
      </c>
      <c r="G8" s="9">
        <f t="shared" si="2"/>
        <v>155.6</v>
      </c>
      <c r="H8" s="10">
        <v>0</v>
      </c>
      <c r="I8" s="9">
        <f t="shared" si="3"/>
        <v>7.7799999999999994</v>
      </c>
      <c r="J8" s="11">
        <f t="shared" si="8"/>
        <v>7.7799999999999985</v>
      </c>
      <c r="K8" s="11">
        <f t="shared" si="4"/>
        <v>0</v>
      </c>
      <c r="L8" s="10">
        <v>0</v>
      </c>
      <c r="M8" s="10">
        <v>0</v>
      </c>
      <c r="N8" s="9">
        <f t="shared" si="5"/>
        <v>0</v>
      </c>
      <c r="O8" s="9">
        <f t="shared" ref="O8:O14" si="9">I8*M8*200/100</f>
        <v>0</v>
      </c>
      <c r="P8" s="12">
        <v>0</v>
      </c>
      <c r="Q8" s="9">
        <f t="shared" ref="Q8:Q14" si="10">N8+O8</f>
        <v>0</v>
      </c>
      <c r="R8" s="10">
        <v>0</v>
      </c>
      <c r="S8" s="11">
        <f t="shared" si="6"/>
        <v>2178.4</v>
      </c>
      <c r="T8" s="11">
        <v>0</v>
      </c>
      <c r="U8" s="24">
        <f t="shared" si="7"/>
        <v>2178.4</v>
      </c>
    </row>
    <row r="9" spans="1:21" ht="20.100000000000001" customHeight="1" x14ac:dyDescent="0.25">
      <c r="A9" s="26" t="s">
        <v>29</v>
      </c>
      <c r="B9" s="8">
        <v>2800</v>
      </c>
      <c r="C9" s="9">
        <f t="shared" si="0"/>
        <v>93.333333333333329</v>
      </c>
      <c r="D9" s="10">
        <v>30</v>
      </c>
      <c r="E9" s="8">
        <f t="shared" si="1"/>
        <v>2800</v>
      </c>
      <c r="F9" s="10">
        <v>0</v>
      </c>
      <c r="G9" s="9">
        <f t="shared" si="2"/>
        <v>0</v>
      </c>
      <c r="H9" s="10">
        <v>0</v>
      </c>
      <c r="I9" s="9">
        <f t="shared" si="3"/>
        <v>9.3333333333333321</v>
      </c>
      <c r="J9" s="11">
        <f t="shared" si="8"/>
        <v>9.3333333333333321</v>
      </c>
      <c r="K9" s="11">
        <f t="shared" si="4"/>
        <v>0</v>
      </c>
      <c r="L9" s="10">
        <v>0</v>
      </c>
      <c r="M9" s="10">
        <v>0</v>
      </c>
      <c r="N9" s="9">
        <f t="shared" si="5"/>
        <v>0</v>
      </c>
      <c r="O9" s="9">
        <v>0</v>
      </c>
      <c r="P9" s="12">
        <v>0</v>
      </c>
      <c r="Q9" s="9">
        <v>0</v>
      </c>
      <c r="R9" s="10">
        <v>0</v>
      </c>
      <c r="S9" s="11">
        <f t="shared" si="6"/>
        <v>2800</v>
      </c>
      <c r="T9" s="11">
        <v>0</v>
      </c>
      <c r="U9" s="24">
        <f t="shared" si="7"/>
        <v>2800</v>
      </c>
    </row>
    <row r="10" spans="1:21" ht="20.100000000000001" customHeight="1" x14ac:dyDescent="0.25">
      <c r="A10" s="27" t="s">
        <v>31</v>
      </c>
      <c r="B10" s="13">
        <v>2375</v>
      </c>
      <c r="C10" s="14">
        <f t="shared" si="0"/>
        <v>79.166666666666671</v>
      </c>
      <c r="D10" s="15">
        <v>30</v>
      </c>
      <c r="E10" s="8">
        <f>C10*D10</f>
        <v>2375</v>
      </c>
      <c r="F10" s="15">
        <v>1</v>
      </c>
      <c r="G10" s="9">
        <f t="shared" ref="G10:G15" si="11">C10*F10</f>
        <v>79.166666666666671</v>
      </c>
      <c r="H10" s="15">
        <v>0</v>
      </c>
      <c r="I10" s="14">
        <f t="shared" si="3"/>
        <v>7.916666666666667</v>
      </c>
      <c r="J10" s="11">
        <f t="shared" si="8"/>
        <v>7.9166666666666679</v>
      </c>
      <c r="K10" s="11">
        <f t="shared" si="4"/>
        <v>0</v>
      </c>
      <c r="L10" s="15">
        <v>0</v>
      </c>
      <c r="M10" s="15">
        <v>0</v>
      </c>
      <c r="N10" s="9">
        <f t="shared" si="5"/>
        <v>0</v>
      </c>
      <c r="O10" s="14">
        <f t="shared" si="9"/>
        <v>0</v>
      </c>
      <c r="P10" s="16">
        <v>0</v>
      </c>
      <c r="Q10" s="9">
        <f t="shared" si="10"/>
        <v>0</v>
      </c>
      <c r="R10" s="15">
        <v>0</v>
      </c>
      <c r="S10" s="11">
        <f t="shared" si="6"/>
        <v>2295.8333333333335</v>
      </c>
      <c r="T10" s="11">
        <v>0</v>
      </c>
      <c r="U10" s="24">
        <f t="shared" si="7"/>
        <v>2295.8333333333335</v>
      </c>
    </row>
    <row r="11" spans="1:21" ht="20.100000000000001" customHeight="1" x14ac:dyDescent="0.25">
      <c r="A11" s="27" t="s">
        <v>32</v>
      </c>
      <c r="B11" s="13">
        <v>2250</v>
      </c>
      <c r="C11" s="14">
        <f t="shared" si="0"/>
        <v>75</v>
      </c>
      <c r="D11" s="15">
        <v>30</v>
      </c>
      <c r="E11" s="8">
        <f t="shared" si="1"/>
        <v>2250</v>
      </c>
      <c r="F11" s="15">
        <v>2</v>
      </c>
      <c r="G11" s="9">
        <f t="shared" si="11"/>
        <v>150</v>
      </c>
      <c r="H11" s="15">
        <v>0</v>
      </c>
      <c r="I11" s="14">
        <f t="shared" si="3"/>
        <v>7.5</v>
      </c>
      <c r="J11" s="11">
        <f t="shared" si="8"/>
        <v>7.5</v>
      </c>
      <c r="K11" s="11">
        <f t="shared" si="4"/>
        <v>0</v>
      </c>
      <c r="L11" s="15">
        <v>0</v>
      </c>
      <c r="M11" s="15">
        <v>0</v>
      </c>
      <c r="N11" s="9">
        <f t="shared" si="5"/>
        <v>0</v>
      </c>
      <c r="O11" s="14">
        <f t="shared" si="9"/>
        <v>0</v>
      </c>
      <c r="P11" s="16">
        <v>0</v>
      </c>
      <c r="Q11" s="9">
        <f t="shared" si="10"/>
        <v>0</v>
      </c>
      <c r="R11" s="15">
        <v>0</v>
      </c>
      <c r="S11" s="11">
        <f t="shared" si="6"/>
        <v>2100</v>
      </c>
      <c r="T11" s="11">
        <v>0</v>
      </c>
      <c r="U11" s="24">
        <f t="shared" si="7"/>
        <v>2100</v>
      </c>
    </row>
    <row r="12" spans="1:21" ht="20.100000000000001" customHeight="1" x14ac:dyDescent="0.25">
      <c r="A12" s="27" t="s">
        <v>33</v>
      </c>
      <c r="B12" s="13">
        <v>2000</v>
      </c>
      <c r="C12" s="14">
        <f t="shared" si="0"/>
        <v>66.666666666666671</v>
      </c>
      <c r="D12" s="15">
        <v>30</v>
      </c>
      <c r="E12" s="13">
        <f t="shared" si="1"/>
        <v>2000.0000000000002</v>
      </c>
      <c r="F12" s="15">
        <v>1</v>
      </c>
      <c r="G12" s="14">
        <f t="shared" si="11"/>
        <v>66.666666666666671</v>
      </c>
      <c r="H12" s="15">
        <v>0</v>
      </c>
      <c r="I12" s="14">
        <f t="shared" si="3"/>
        <v>6.666666666666667</v>
      </c>
      <c r="J12" s="11">
        <f t="shared" si="8"/>
        <v>6.6666666666666679</v>
      </c>
      <c r="K12" s="17">
        <f t="shared" si="4"/>
        <v>0</v>
      </c>
      <c r="L12" s="15">
        <v>0</v>
      </c>
      <c r="M12" s="15">
        <v>0</v>
      </c>
      <c r="N12" s="14">
        <f t="shared" si="5"/>
        <v>0</v>
      </c>
      <c r="O12" s="14">
        <f t="shared" si="9"/>
        <v>0</v>
      </c>
      <c r="P12" s="16">
        <v>0</v>
      </c>
      <c r="Q12" s="14">
        <f t="shared" si="10"/>
        <v>0</v>
      </c>
      <c r="R12" s="15">
        <v>0</v>
      </c>
      <c r="S12" s="11">
        <f t="shared" si="6"/>
        <v>1933.3333333333335</v>
      </c>
      <c r="T12" s="17">
        <v>0</v>
      </c>
      <c r="U12" s="24">
        <f t="shared" si="7"/>
        <v>1933.3333333333335</v>
      </c>
    </row>
    <row r="13" spans="1:21" ht="20.100000000000001" customHeight="1" x14ac:dyDescent="0.25">
      <c r="A13" s="27" t="s">
        <v>34</v>
      </c>
      <c r="B13" s="13">
        <v>1850</v>
      </c>
      <c r="C13" s="14">
        <f t="shared" si="0"/>
        <v>61.666666666666664</v>
      </c>
      <c r="D13" s="15">
        <v>30</v>
      </c>
      <c r="E13" s="13">
        <f t="shared" si="1"/>
        <v>1850</v>
      </c>
      <c r="F13" s="15">
        <v>0</v>
      </c>
      <c r="G13" s="14">
        <f t="shared" si="11"/>
        <v>0</v>
      </c>
      <c r="H13" s="15">
        <v>0</v>
      </c>
      <c r="I13" s="14">
        <f t="shared" si="3"/>
        <v>6.1666666666666661</v>
      </c>
      <c r="J13" s="11">
        <f t="shared" si="8"/>
        <v>6.1666666666666661</v>
      </c>
      <c r="K13" s="17">
        <f t="shared" si="4"/>
        <v>0</v>
      </c>
      <c r="L13" s="15">
        <v>0</v>
      </c>
      <c r="M13" s="15">
        <v>0</v>
      </c>
      <c r="N13" s="14">
        <f t="shared" si="5"/>
        <v>0</v>
      </c>
      <c r="O13" s="14">
        <f t="shared" si="9"/>
        <v>0</v>
      </c>
      <c r="P13" s="16">
        <v>0</v>
      </c>
      <c r="Q13" s="14">
        <f t="shared" si="10"/>
        <v>0</v>
      </c>
      <c r="R13" s="15">
        <v>0</v>
      </c>
      <c r="S13" s="11">
        <f t="shared" si="6"/>
        <v>1850</v>
      </c>
      <c r="T13" s="17">
        <v>0</v>
      </c>
      <c r="U13" s="24">
        <f t="shared" si="7"/>
        <v>1850</v>
      </c>
    </row>
    <row r="14" spans="1:21" ht="20.100000000000001" customHeight="1" x14ac:dyDescent="0.25">
      <c r="A14" s="27" t="s">
        <v>36</v>
      </c>
      <c r="B14" s="13">
        <v>2331.0300000000002</v>
      </c>
      <c r="C14" s="14">
        <f t="shared" si="0"/>
        <v>77.701000000000008</v>
      </c>
      <c r="D14" s="15">
        <v>30</v>
      </c>
      <c r="E14" s="13">
        <f t="shared" si="1"/>
        <v>2331.0300000000002</v>
      </c>
      <c r="F14" s="15">
        <v>0</v>
      </c>
      <c r="G14" s="14">
        <f t="shared" si="11"/>
        <v>0</v>
      </c>
      <c r="H14" s="15">
        <v>0</v>
      </c>
      <c r="I14" s="14">
        <f t="shared" si="3"/>
        <v>7.7701000000000011</v>
      </c>
      <c r="J14" s="17">
        <f t="shared" si="8"/>
        <v>7.7701000000000011</v>
      </c>
      <c r="K14" s="17">
        <f t="shared" si="4"/>
        <v>0</v>
      </c>
      <c r="L14" s="15">
        <v>0</v>
      </c>
      <c r="M14" s="15">
        <v>0</v>
      </c>
      <c r="N14" s="14">
        <f t="shared" si="5"/>
        <v>0</v>
      </c>
      <c r="O14" s="14">
        <f t="shared" si="9"/>
        <v>0</v>
      </c>
      <c r="P14" s="16">
        <v>0</v>
      </c>
      <c r="Q14" s="14">
        <f t="shared" si="10"/>
        <v>0</v>
      </c>
      <c r="R14" s="15">
        <v>0</v>
      </c>
      <c r="S14" s="17">
        <f t="shared" si="6"/>
        <v>2331.0300000000002</v>
      </c>
      <c r="T14" s="17">
        <v>0</v>
      </c>
      <c r="U14" s="33">
        <f t="shared" si="7"/>
        <v>2331.0300000000002</v>
      </c>
    </row>
    <row r="15" spans="1:21" ht="20.100000000000001" customHeight="1" x14ac:dyDescent="0.25">
      <c r="A15" s="31" t="s">
        <v>38</v>
      </c>
      <c r="B15" s="8">
        <v>2500</v>
      </c>
      <c r="C15" s="9">
        <f>B15/30</f>
        <v>83.333333333333329</v>
      </c>
      <c r="D15" s="10">
        <v>30</v>
      </c>
      <c r="E15" s="8">
        <f>C15*D15</f>
        <v>2500</v>
      </c>
      <c r="F15" s="10">
        <v>0</v>
      </c>
      <c r="G15" s="9">
        <f t="shared" si="11"/>
        <v>0</v>
      </c>
      <c r="H15" s="10">
        <v>0</v>
      </c>
      <c r="I15" s="9">
        <f>C15/10</f>
        <v>8.3333333333333321</v>
      </c>
      <c r="J15" s="11">
        <f>I15*100/100</f>
        <v>8.3333333333333321</v>
      </c>
      <c r="K15" s="11">
        <f>H15*J15</f>
        <v>0</v>
      </c>
      <c r="L15" s="10">
        <v>0</v>
      </c>
      <c r="M15" s="10">
        <v>0</v>
      </c>
      <c r="N15" s="9">
        <f>I15*L15*150/100</f>
        <v>0</v>
      </c>
      <c r="O15" s="9">
        <f>I15*M15*200/100</f>
        <v>0</v>
      </c>
      <c r="P15" s="12">
        <v>0</v>
      </c>
      <c r="Q15" s="9">
        <f>N15+O15</f>
        <v>0</v>
      </c>
      <c r="R15" s="10">
        <v>0</v>
      </c>
      <c r="S15" s="11">
        <f>E15-G15-K15+P15-R15+Q15</f>
        <v>2500</v>
      </c>
      <c r="T15" s="11">
        <v>0</v>
      </c>
      <c r="U15" s="11">
        <f>S15-T15</f>
        <v>2500</v>
      </c>
    </row>
    <row r="16" spans="1:21" ht="15.75" thickBot="1" x14ac:dyDescent="0.3">
      <c r="A16" s="18"/>
      <c r="B16" s="18"/>
      <c r="C16" s="34"/>
      <c r="D16" s="34"/>
      <c r="E16" s="18"/>
      <c r="F16" s="18"/>
      <c r="G16" s="35"/>
      <c r="H16" s="18"/>
      <c r="I16" s="34"/>
      <c r="J16" s="36"/>
      <c r="K16" s="36"/>
      <c r="L16" s="34"/>
      <c r="M16" s="34"/>
      <c r="N16" s="37"/>
      <c r="O16" s="37"/>
      <c r="P16" s="34"/>
      <c r="Q16" s="37"/>
      <c r="R16" s="18"/>
      <c r="S16" s="38">
        <f>SUM(S3:S14)</f>
        <v>26943.596666666665</v>
      </c>
      <c r="T16" s="39">
        <f>SUM(T3:T14)</f>
        <v>0</v>
      </c>
      <c r="U16" s="40">
        <f>SUM(U3:U14)</f>
        <v>26943.596666666665</v>
      </c>
    </row>
  </sheetData>
  <mergeCells count="1">
    <mergeCell ref="H1:I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7566-04AE-4D3F-9023-ED9954174087}">
  <dimension ref="A1:D13"/>
  <sheetViews>
    <sheetView zoomScaleNormal="100" workbookViewId="0">
      <selection activeCell="B7" sqref="B7"/>
    </sheetView>
  </sheetViews>
  <sheetFormatPr defaultRowHeight="31.5" x14ac:dyDescent="0.5"/>
  <cols>
    <col min="1" max="1" width="11.5703125" style="77" bestFit="1" customWidth="1"/>
    <col min="2" max="2" width="45.5703125" style="77" bestFit="1" customWidth="1"/>
    <col min="3" max="3" width="19" style="77" bestFit="1" customWidth="1"/>
    <col min="4" max="4" width="27.7109375" style="77" customWidth="1"/>
    <col min="5" max="16384" width="9.140625" style="77"/>
  </cols>
  <sheetData>
    <row r="1" spans="1:4" ht="33.75" customHeight="1" x14ac:dyDescent="0.5">
      <c r="A1" s="95" t="s">
        <v>64</v>
      </c>
      <c r="B1" s="96"/>
      <c r="C1" s="96"/>
      <c r="D1" s="96"/>
    </row>
    <row r="2" spans="1:4" ht="63" x14ac:dyDescent="0.5">
      <c r="A2" s="78" t="s">
        <v>50</v>
      </c>
      <c r="B2" s="79" t="s">
        <v>1</v>
      </c>
      <c r="C2" s="79" t="s">
        <v>2</v>
      </c>
      <c r="D2" s="80"/>
    </row>
    <row r="3" spans="1:4" x14ac:dyDescent="0.5">
      <c r="A3" s="81">
        <v>1</v>
      </c>
      <c r="B3" s="82" t="s">
        <v>58</v>
      </c>
      <c r="C3" s="83">
        <v>2750</v>
      </c>
      <c r="D3" s="80"/>
    </row>
    <row r="4" spans="1:4" x14ac:dyDescent="0.5">
      <c r="A4" s="81">
        <f>A3+1</f>
        <v>2</v>
      </c>
      <c r="B4" s="84" t="s">
        <v>59</v>
      </c>
      <c r="C4" s="85">
        <v>2000</v>
      </c>
      <c r="D4" s="80"/>
    </row>
    <row r="5" spans="1:4" x14ac:dyDescent="0.5">
      <c r="A5" s="81">
        <f t="shared" ref="A5:A13" si="0">A4+1</f>
        <v>3</v>
      </c>
      <c r="B5" s="85" t="s">
        <v>53</v>
      </c>
      <c r="C5" s="85">
        <v>2479</v>
      </c>
      <c r="D5" s="80"/>
    </row>
    <row r="6" spans="1:4" x14ac:dyDescent="0.5">
      <c r="A6" s="81">
        <f t="shared" si="0"/>
        <v>4</v>
      </c>
      <c r="B6" s="84" t="s">
        <v>54</v>
      </c>
      <c r="C6" s="84">
        <v>2650</v>
      </c>
      <c r="D6" s="80"/>
    </row>
    <row r="7" spans="1:4" x14ac:dyDescent="0.5">
      <c r="A7" s="81">
        <f t="shared" si="0"/>
        <v>5</v>
      </c>
      <c r="B7" s="84" t="s">
        <v>62</v>
      </c>
      <c r="C7" s="84">
        <v>2000</v>
      </c>
      <c r="D7" s="80"/>
    </row>
    <row r="8" spans="1:4" x14ac:dyDescent="0.5">
      <c r="A8" s="81">
        <f t="shared" si="0"/>
        <v>6</v>
      </c>
      <c r="B8" s="85" t="s">
        <v>61</v>
      </c>
      <c r="C8" s="85">
        <v>1850</v>
      </c>
      <c r="D8" s="80"/>
    </row>
    <row r="9" spans="1:4" x14ac:dyDescent="0.5">
      <c r="A9" s="81">
        <f t="shared" si="0"/>
        <v>7</v>
      </c>
      <c r="B9" s="85" t="s">
        <v>57</v>
      </c>
      <c r="C9" s="85">
        <v>2750</v>
      </c>
      <c r="D9" s="80"/>
    </row>
    <row r="10" spans="1:4" x14ac:dyDescent="0.5">
      <c r="A10" s="81">
        <f t="shared" si="0"/>
        <v>8</v>
      </c>
      <c r="B10" s="84" t="s">
        <v>55</v>
      </c>
      <c r="C10" s="84">
        <v>2500</v>
      </c>
      <c r="D10" s="80"/>
    </row>
    <row r="11" spans="1:4" x14ac:dyDescent="0.5">
      <c r="A11" s="81">
        <f t="shared" si="0"/>
        <v>9</v>
      </c>
      <c r="B11" s="85" t="s">
        <v>56</v>
      </c>
      <c r="C11" s="85">
        <v>2479</v>
      </c>
      <c r="D11" s="80"/>
    </row>
    <row r="12" spans="1:4" x14ac:dyDescent="0.5">
      <c r="A12" s="81">
        <f t="shared" si="0"/>
        <v>10</v>
      </c>
      <c r="B12" s="85" t="s">
        <v>60</v>
      </c>
      <c r="C12" s="85">
        <v>2500</v>
      </c>
      <c r="D12" s="80"/>
    </row>
    <row r="13" spans="1:4" x14ac:dyDescent="0.5">
      <c r="A13" s="81">
        <f t="shared" si="0"/>
        <v>11</v>
      </c>
      <c r="B13" s="84" t="s">
        <v>63</v>
      </c>
      <c r="C13" s="85">
        <v>2000</v>
      </c>
      <c r="D13" s="80"/>
    </row>
  </sheetData>
  <mergeCells count="1">
    <mergeCell ref="A1:D1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15"/>
  <sheetViews>
    <sheetView tabSelected="1" zoomScale="40" zoomScaleNormal="40" workbookViewId="0">
      <selection activeCell="H3" sqref="H3"/>
    </sheetView>
  </sheetViews>
  <sheetFormatPr defaultRowHeight="15" x14ac:dyDescent="0.25"/>
  <cols>
    <col min="1" max="1" width="13.7109375" style="63" bestFit="1" customWidth="1"/>
    <col min="2" max="2" width="48.7109375" style="63" customWidth="1"/>
    <col min="3" max="3" width="24" style="63" customWidth="1"/>
    <col min="4" max="4" width="16.140625" style="63" customWidth="1"/>
    <col min="5" max="5" width="13.7109375" style="63" customWidth="1"/>
    <col min="6" max="7" width="13.7109375" style="63" bestFit="1" customWidth="1"/>
    <col min="8" max="8" width="17.7109375" style="63" customWidth="1"/>
    <col min="9" max="9" width="20.42578125" style="63" bestFit="1" customWidth="1"/>
    <col min="10" max="10" width="19.85546875" style="63" customWidth="1"/>
    <col min="11" max="11" width="16.7109375" style="63" bestFit="1" customWidth="1"/>
    <col min="12" max="12" width="21.28515625" style="63" customWidth="1"/>
    <col min="13" max="13" width="17" style="63" bestFit="1" customWidth="1"/>
    <col min="14" max="14" width="12.42578125" style="63" customWidth="1"/>
    <col min="15" max="15" width="18" style="63" customWidth="1"/>
    <col min="16" max="16" width="13.7109375" style="63" bestFit="1" customWidth="1"/>
    <col min="17" max="17" width="19.42578125" style="63" customWidth="1"/>
    <col min="18" max="18" width="15.85546875" style="63" customWidth="1"/>
    <col min="19" max="19" width="19.140625" style="63" customWidth="1"/>
    <col min="20" max="20" width="22.7109375" style="63" bestFit="1" customWidth="1"/>
    <col min="21" max="21" width="23.42578125" style="63" customWidth="1"/>
    <col min="22" max="22" width="18" style="63" hidden="1" customWidth="1"/>
    <col min="23" max="23" width="24.42578125" style="63" customWidth="1"/>
    <col min="24" max="24" width="25.140625" style="63" customWidth="1"/>
    <col min="25" max="25" width="62.28515625" style="63" bestFit="1" customWidth="1"/>
    <col min="26" max="16384" width="9.140625" style="63"/>
  </cols>
  <sheetData>
    <row r="1" spans="1:24" s="64" customFormat="1" ht="45.75" x14ac:dyDescent="0.85">
      <c r="A1" s="97" t="s">
        <v>82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</row>
    <row r="2" spans="1:24" s="76" customFormat="1" ht="164.25" customHeight="1" x14ac:dyDescent="0.4">
      <c r="A2" s="71" t="s">
        <v>50</v>
      </c>
      <c r="B2" s="72" t="s">
        <v>1</v>
      </c>
      <c r="C2" s="72" t="s">
        <v>2</v>
      </c>
      <c r="D2" s="73" t="s">
        <v>3</v>
      </c>
      <c r="E2" s="73" t="s">
        <v>42</v>
      </c>
      <c r="F2" s="74" t="s">
        <v>45</v>
      </c>
      <c r="G2" s="75" t="s">
        <v>6</v>
      </c>
      <c r="H2" s="75" t="s">
        <v>4</v>
      </c>
      <c r="I2" s="73" t="s">
        <v>7</v>
      </c>
      <c r="J2" s="75" t="s">
        <v>8</v>
      </c>
      <c r="K2" s="73" t="s">
        <v>47</v>
      </c>
      <c r="L2" s="73" t="s">
        <v>48</v>
      </c>
      <c r="M2" s="75" t="s">
        <v>12</v>
      </c>
      <c r="N2" s="75" t="s">
        <v>13</v>
      </c>
      <c r="O2" s="73" t="s">
        <v>46</v>
      </c>
      <c r="P2" s="73" t="s">
        <v>15</v>
      </c>
      <c r="Q2" s="73" t="s">
        <v>43</v>
      </c>
      <c r="R2" s="72" t="s">
        <v>75</v>
      </c>
      <c r="S2" s="73" t="s">
        <v>44</v>
      </c>
      <c r="T2" s="73" t="s">
        <v>51</v>
      </c>
      <c r="U2" s="73" t="s">
        <v>19</v>
      </c>
      <c r="V2" s="73" t="s">
        <v>52</v>
      </c>
      <c r="W2" s="73" t="s">
        <v>49</v>
      </c>
      <c r="X2" s="73" t="s">
        <v>21</v>
      </c>
    </row>
    <row r="3" spans="1:24" s="67" customFormat="1" ht="71.25" customHeight="1" x14ac:dyDescent="0.5">
      <c r="A3" s="65">
        <v>9</v>
      </c>
      <c r="B3" s="89" t="s">
        <v>73</v>
      </c>
      <c r="C3" s="66">
        <v>4500</v>
      </c>
      <c r="D3" s="66">
        <f>C3/30</f>
        <v>150</v>
      </c>
      <c r="E3" s="66">
        <f>(D3/10)</f>
        <v>15</v>
      </c>
      <c r="F3" s="66">
        <v>30</v>
      </c>
      <c r="G3" s="66">
        <v>8</v>
      </c>
      <c r="H3" s="66">
        <f>F3-G3</f>
        <v>22</v>
      </c>
      <c r="I3" s="66">
        <f t="shared" ref="I3:I4" si="0">D3*G3</f>
        <v>1200</v>
      </c>
      <c r="J3" s="66">
        <v>3</v>
      </c>
      <c r="K3" s="66">
        <f>E3*J3</f>
        <v>45</v>
      </c>
      <c r="L3" s="66">
        <f>I3+K3</f>
        <v>1245</v>
      </c>
      <c r="M3" s="66">
        <v>0</v>
      </c>
      <c r="N3" s="66"/>
      <c r="O3" s="66">
        <f>(E3*M3)*1.3</f>
        <v>0</v>
      </c>
      <c r="P3" s="66">
        <f>N3*E3*2</f>
        <v>0</v>
      </c>
      <c r="Q3" s="66">
        <f>O3+P3</f>
        <v>0</v>
      </c>
      <c r="R3" s="66">
        <v>0</v>
      </c>
      <c r="S3" s="66">
        <f>Q3+R3</f>
        <v>0</v>
      </c>
      <c r="T3" s="66">
        <v>0</v>
      </c>
      <c r="U3" s="66">
        <f>C3+S3-L3-T3</f>
        <v>3255</v>
      </c>
      <c r="V3" s="66"/>
      <c r="W3" s="66">
        <v>3119.16</v>
      </c>
      <c r="X3" s="66">
        <f>U3-W3</f>
        <v>135.84000000000015</v>
      </c>
    </row>
    <row r="4" spans="1:24" s="67" customFormat="1" ht="50.1" customHeight="1" x14ac:dyDescent="0.5">
      <c r="A4" s="65">
        <f t="shared" ref="A4" si="1">A3+1</f>
        <v>10</v>
      </c>
      <c r="B4" s="88"/>
      <c r="C4" s="8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</row>
    <row r="5" spans="1:24" s="67" customFormat="1" ht="50.1" customHeight="1" x14ac:dyDescent="0.5">
      <c r="A5" s="65">
        <v>11</v>
      </c>
      <c r="B5" s="87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67" customFormat="1" ht="50.1" customHeight="1" x14ac:dyDescent="0.5">
      <c r="A6" s="65">
        <f>A5+1</f>
        <v>12</v>
      </c>
      <c r="B6" s="89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</row>
    <row r="7" spans="1:24" s="67" customFormat="1" ht="50.1" customHeight="1" x14ac:dyDescent="0.5">
      <c r="A7" s="65">
        <f>A6+1</f>
        <v>13</v>
      </c>
      <c r="B7" s="68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</row>
    <row r="8" spans="1:24" s="67" customFormat="1" ht="50.1" customHeight="1" x14ac:dyDescent="0.55000000000000004">
      <c r="A8" s="102"/>
      <c r="B8" s="103"/>
      <c r="C8" s="69">
        <f>SUM(C3:C7)</f>
        <v>4500</v>
      </c>
      <c r="D8" s="99"/>
      <c r="E8" s="100"/>
      <c r="F8" s="100"/>
      <c r="G8" s="100"/>
      <c r="H8" s="100"/>
      <c r="I8" s="100"/>
      <c r="J8" s="100"/>
      <c r="K8" s="101"/>
      <c r="L8" s="69">
        <f>SUM(L3:L7)</f>
        <v>1245</v>
      </c>
      <c r="M8" s="69">
        <f>SUM(M3:M7)</f>
        <v>0</v>
      </c>
      <c r="N8" s="69">
        <f>SUM(N3:N7)</f>
        <v>0</v>
      </c>
      <c r="O8" s="69">
        <f>SUM(O3:O7)</f>
        <v>0</v>
      </c>
      <c r="P8" s="69">
        <f>SUM(P3:P7)</f>
        <v>0</v>
      </c>
      <c r="Q8" s="69">
        <f>SUM(Q3:Q7)</f>
        <v>0</v>
      </c>
      <c r="R8" s="69">
        <f>SUM(R3:R7)</f>
        <v>0</v>
      </c>
      <c r="S8" s="69">
        <f>SUM(S3:S7)</f>
        <v>0</v>
      </c>
      <c r="T8" s="69">
        <f>SUM(T3:T7)</f>
        <v>0</v>
      </c>
      <c r="U8" s="69">
        <f>SUM(U3:U7)</f>
        <v>3255</v>
      </c>
      <c r="V8" s="69" t="e">
        <f>SUM(#REF!)</f>
        <v>#REF!</v>
      </c>
      <c r="W8" s="69">
        <f>SUM(W3:W7)</f>
        <v>3119.16</v>
      </c>
      <c r="X8" s="69">
        <f>SUM(X3:X7)</f>
        <v>135.84000000000015</v>
      </c>
    </row>
    <row r="9" spans="1:24" s="67" customFormat="1" ht="50.1" customHeight="1" x14ac:dyDescent="0.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</row>
    <row r="10" spans="1:24" s="67" customFormat="1" ht="51.75" customHeight="1" x14ac:dyDescent="0.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</row>
    <row r="11" spans="1:24" s="67" customFormat="1" ht="50.1" customHeight="1" x14ac:dyDescent="0.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</row>
    <row r="12" spans="1:24" s="67" customFormat="1" ht="50.1" customHeight="1" x14ac:dyDescent="0.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</row>
    <row r="13" spans="1:24" s="67" customFormat="1" ht="50.1" customHeight="1" x14ac:dyDescent="0.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</row>
    <row r="14" spans="1:24" s="67" customFormat="1" ht="50.1" customHeight="1" x14ac:dyDescent="0.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</row>
    <row r="15" spans="1:24" s="70" customFormat="1" ht="50.1" customHeight="1" x14ac:dyDescent="0.55000000000000004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</row>
  </sheetData>
  <mergeCells count="3">
    <mergeCell ref="A1:X1"/>
    <mergeCell ref="D8:K8"/>
    <mergeCell ref="A8:B8"/>
  </mergeCells>
  <printOptions verticalCentered="1"/>
  <pageMargins left="0.19685039370078741" right="0.19685039370078741" top="0.19685039370078741" bottom="0.19685039370078741" header="0.19685039370078741" footer="0.19685039370078741"/>
  <pageSetup paperSize="9" scale="31" orientation="landscape" r:id="rId1"/>
  <colBreaks count="1" manualBreakCount="1">
    <brk id="24" max="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CE27C-BB46-4019-8D05-1EF1A4E530A4}">
  <dimension ref="A1:D15"/>
  <sheetViews>
    <sheetView workbookViewId="0">
      <selection activeCell="C15" sqref="C15"/>
    </sheetView>
  </sheetViews>
  <sheetFormatPr defaultRowHeight="15" x14ac:dyDescent="0.25"/>
  <cols>
    <col min="1" max="1" width="14.140625" customWidth="1"/>
    <col min="2" max="2" width="53.140625" customWidth="1"/>
    <col min="3" max="3" width="35.140625" customWidth="1"/>
    <col min="4" max="4" width="27.5703125" customWidth="1"/>
  </cols>
  <sheetData>
    <row r="1" spans="1:4" ht="30" customHeight="1" x14ac:dyDescent="0.25">
      <c r="A1" s="71" t="s">
        <v>50</v>
      </c>
      <c r="B1" s="72" t="s">
        <v>1</v>
      </c>
      <c r="C1" s="72" t="s">
        <v>80</v>
      </c>
      <c r="D1" s="72" t="s">
        <v>81</v>
      </c>
    </row>
    <row r="2" spans="1:4" ht="30" customHeight="1" x14ac:dyDescent="0.5">
      <c r="A2" s="65">
        <v>1</v>
      </c>
      <c r="B2" s="68" t="s">
        <v>65</v>
      </c>
      <c r="C2" s="66">
        <v>2500</v>
      </c>
      <c r="D2" s="66"/>
    </row>
    <row r="3" spans="1:4" ht="30" customHeight="1" x14ac:dyDescent="0.5">
      <c r="A3" s="65">
        <f t="shared" ref="A3:A14" si="0">A2+1</f>
        <v>2</v>
      </c>
      <c r="B3" s="68" t="s">
        <v>66</v>
      </c>
      <c r="C3" s="66">
        <v>2500</v>
      </c>
      <c r="D3" s="66"/>
    </row>
    <row r="4" spans="1:4" ht="30" customHeight="1" x14ac:dyDescent="0.5">
      <c r="A4" s="65">
        <f t="shared" si="0"/>
        <v>3</v>
      </c>
      <c r="B4" s="66" t="s">
        <v>67</v>
      </c>
      <c r="C4" s="68">
        <v>2350</v>
      </c>
      <c r="D4" s="68"/>
    </row>
    <row r="5" spans="1:4" ht="30" customHeight="1" x14ac:dyDescent="0.5">
      <c r="A5" s="65">
        <f t="shared" si="0"/>
        <v>4</v>
      </c>
      <c r="B5" s="66" t="s">
        <v>68</v>
      </c>
      <c r="C5" s="66">
        <v>3500</v>
      </c>
      <c r="D5" s="66"/>
    </row>
    <row r="6" spans="1:4" ht="30" customHeight="1" x14ac:dyDescent="0.5">
      <c r="A6" s="65">
        <f t="shared" si="0"/>
        <v>5</v>
      </c>
      <c r="B6" s="68" t="s">
        <v>69</v>
      </c>
      <c r="C6" s="66">
        <v>3000</v>
      </c>
      <c r="D6" s="66"/>
    </row>
    <row r="7" spans="1:4" ht="30" customHeight="1" x14ac:dyDescent="0.5">
      <c r="A7" s="65">
        <f t="shared" si="0"/>
        <v>6</v>
      </c>
      <c r="B7" s="68" t="s">
        <v>74</v>
      </c>
      <c r="C7" s="66">
        <v>2800</v>
      </c>
      <c r="D7" s="66"/>
    </row>
    <row r="8" spans="1:4" ht="30" customHeight="1" x14ac:dyDescent="0.5">
      <c r="A8" s="65">
        <f t="shared" si="0"/>
        <v>7</v>
      </c>
      <c r="B8" s="66" t="s">
        <v>70</v>
      </c>
      <c r="C8" s="68">
        <v>3000</v>
      </c>
      <c r="D8" s="68"/>
    </row>
    <row r="9" spans="1:4" ht="30" customHeight="1" x14ac:dyDescent="0.5">
      <c r="A9" s="92">
        <f t="shared" si="0"/>
        <v>8</v>
      </c>
      <c r="B9" s="66" t="s">
        <v>79</v>
      </c>
      <c r="C9" s="93">
        <v>3000</v>
      </c>
      <c r="D9" s="93"/>
    </row>
    <row r="10" spans="1:4" ht="30" customHeight="1" x14ac:dyDescent="0.5">
      <c r="A10" s="65">
        <f t="shared" si="0"/>
        <v>9</v>
      </c>
      <c r="B10" s="90" t="s">
        <v>77</v>
      </c>
      <c r="C10" s="66">
        <v>3000</v>
      </c>
      <c r="D10" s="66"/>
    </row>
    <row r="11" spans="1:4" ht="30" customHeight="1" x14ac:dyDescent="0.25">
      <c r="A11" s="65">
        <f t="shared" si="0"/>
        <v>10</v>
      </c>
      <c r="B11" s="91" t="s">
        <v>76</v>
      </c>
      <c r="C11" s="86">
        <v>3000</v>
      </c>
      <c r="D11" s="86"/>
    </row>
    <row r="12" spans="1:4" ht="30" customHeight="1" x14ac:dyDescent="0.5">
      <c r="A12" s="65">
        <f t="shared" si="0"/>
        <v>11</v>
      </c>
      <c r="B12" s="87" t="s">
        <v>72</v>
      </c>
      <c r="C12" s="66">
        <v>3015</v>
      </c>
      <c r="D12" s="66"/>
    </row>
    <row r="13" spans="1:4" ht="30" customHeight="1" x14ac:dyDescent="0.5">
      <c r="A13" s="65">
        <f t="shared" si="0"/>
        <v>12</v>
      </c>
      <c r="B13" s="89" t="s">
        <v>78</v>
      </c>
      <c r="C13" s="66">
        <v>3300</v>
      </c>
      <c r="D13" s="66"/>
    </row>
    <row r="14" spans="1:4" ht="30" customHeight="1" x14ac:dyDescent="0.5">
      <c r="A14" s="65">
        <f t="shared" si="0"/>
        <v>13</v>
      </c>
      <c r="B14" s="89" t="s">
        <v>71</v>
      </c>
      <c r="C14" s="66">
        <v>3500</v>
      </c>
      <c r="D14" s="66"/>
    </row>
    <row r="15" spans="1:4" ht="30" customHeight="1" x14ac:dyDescent="0.55000000000000004">
      <c r="A15" s="102"/>
      <c r="B15" s="103"/>
      <c r="C15" s="69">
        <f>SUM(C2:C14)</f>
        <v>38465</v>
      </c>
      <c r="D15" s="69">
        <f>SUM(D2:D14)</f>
        <v>0</v>
      </c>
    </row>
  </sheetData>
  <mergeCells count="1">
    <mergeCell ref="A15:B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2</vt:i4>
      </vt:variant>
    </vt:vector>
  </HeadingPairs>
  <TitlesOfParts>
    <vt:vector size="7" baseType="lpstr">
      <vt:lpstr>ARALIK</vt:lpstr>
      <vt:lpstr>OCAK ESKİ</vt:lpstr>
      <vt:lpstr>Sayfa1</vt:lpstr>
      <vt:lpstr>OCAK2021</vt:lpstr>
      <vt:lpstr>Sayfa2</vt:lpstr>
      <vt:lpstr>OCAK2021!Yazdırma_Alanı</vt:lpstr>
      <vt:lpstr>Sayfa2!Yazdırma_Alanı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2022-01-22T09:28:44Z</dcterms:modified>
</cp:coreProperties>
</file>